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-FEI\2024\"/>
    </mc:Choice>
  </mc:AlternateContent>
  <xr:revisionPtr revIDLastSave="0" documentId="13_ncr:1_{DEF23AAE-691B-4A7C-A275-2E1DE26969BD}" xr6:coauthVersionLast="47" xr6:coauthVersionMax="47" xr10:uidLastSave="{00000000-0000-0000-0000-000000000000}"/>
  <bookViews>
    <workbookView xWindow="-110" yWindow="-110" windowWidth="19420" windowHeight="11500" activeTab="4" xr2:uid="{00000000-000D-0000-FFFF-FFFF00000000}"/>
  </bookViews>
  <sheets>
    <sheet name="Information" sheetId="27" r:id="rId1"/>
    <sheet name="Häst, lag" sheetId="30" r:id="rId2"/>
    <sheet name="Lag grund 2" sheetId="18" r:id="rId3"/>
    <sheet name="Lag kür tekn junior" sheetId="6" r:id="rId4"/>
    <sheet name="Lag kür art" sheetId="31" r:id="rId5"/>
    <sheet name="3 domare juniorlag" sheetId="28" r:id="rId6"/>
    <sheet name="4 domare juniorlag" sheetId="29" r:id="rId7"/>
  </sheets>
  <externalReferences>
    <externalReference r:id="rId8"/>
  </externalReferences>
  <definedNames>
    <definedName name="Antal_tävlingsdagar" localSheetId="4">[1]Information!$H$5</definedName>
    <definedName name="Antal_tävlingsdagar">Information!$H$5</definedName>
    <definedName name="bord" localSheetId="1">'Häst, lag'!$K$2</definedName>
    <definedName name="bord" localSheetId="2">'Lag grund 2'!$L$2</definedName>
    <definedName name="bord" localSheetId="3">'Lag kür tekn junior'!$L$2</definedName>
    <definedName name="datum" localSheetId="1">'Häst, lag'!$C$3</definedName>
    <definedName name="datum" localSheetId="2">'Lag grund 2'!$C$3</definedName>
    <definedName name="datum" localSheetId="3">'Lag kür tekn junior'!$C$3</definedName>
    <definedName name="domare" localSheetId="1">'Häst, lag'!#REF!</definedName>
    <definedName name="domare" localSheetId="2">'Lag grund 2'!$C$30</definedName>
    <definedName name="domare" localSheetId="3">'Lag kür tekn junior'!$C$41</definedName>
    <definedName name="firstvaulter" localSheetId="1">'Häst, lag'!$H$6</definedName>
    <definedName name="firstvaulter" localSheetId="2">'Lag grund 2'!$I$6</definedName>
    <definedName name="firstvaulter" localSheetId="3">'Lag kür tekn junior'!$I$6</definedName>
    <definedName name="id" localSheetId="1">'Häst, lag'!#REF!</definedName>
    <definedName name="id" localSheetId="2">'Lag grund 2'!#REF!</definedName>
    <definedName name="id" localSheetId="3">'Lag kür tekn junior'!#REF!</definedName>
    <definedName name="klass" localSheetId="1">'Häst, lag'!$K$3</definedName>
    <definedName name="klass" localSheetId="2">'Lag grund 2'!$L$3</definedName>
    <definedName name="klass" localSheetId="3">'Lag kür tekn junior'!$L$3</definedName>
    <definedName name="moment" localSheetId="1">'Häst, lag'!$K$4</definedName>
    <definedName name="moment" localSheetId="2">'Lag grund 2'!$L$4</definedName>
    <definedName name="moment" localSheetId="3">'Lag kür tekn junior'!$L$4</definedName>
    <definedName name="result" localSheetId="1">'Häst, lag'!#REF!</definedName>
    <definedName name="result" localSheetId="2">'Lag grund 2'!$L$27</definedName>
    <definedName name="result" localSheetId="3">'Lag kür tekn junior'!$L$33</definedName>
    <definedName name="_xlnm.Print_Area" localSheetId="2">'Lag grund 2'!$A$1:$L$30</definedName>
    <definedName name="_xlnm.Print_Area" localSheetId="4">'Lag kür art'!$A$1:$L$27</definedName>
    <definedName name="_xlnm.Print_Area" localSheetId="3">'Lag kür tekn junior'!$A$1:$L$41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30" l="1"/>
  <c r="L13" i="30" s="1"/>
  <c r="K28" i="30"/>
  <c r="L27" i="30" s="1"/>
  <c r="K26" i="30"/>
  <c r="K19" i="30"/>
  <c r="L20" i="31"/>
  <c r="L19" i="31"/>
  <c r="L18" i="31"/>
  <c r="L17" i="31"/>
  <c r="L16" i="31"/>
  <c r="K29" i="6"/>
  <c r="K8" i="29"/>
  <c r="J8" i="29"/>
  <c r="I8" i="29"/>
  <c r="H8" i="29"/>
  <c r="G8" i="29"/>
  <c r="J8" i="28"/>
  <c r="I8" i="28"/>
  <c r="H8" i="28"/>
  <c r="G8" i="28"/>
  <c r="L24" i="31" l="1"/>
  <c r="L19" i="30"/>
  <c r="K30" i="30" s="1"/>
  <c r="M70" i="29" l="1"/>
  <c r="L70" i="29"/>
  <c r="M69" i="29"/>
  <c r="L69" i="29"/>
  <c r="M68" i="29"/>
  <c r="L68" i="29"/>
  <c r="O68" i="29" s="1"/>
  <c r="A68" i="29" s="1"/>
  <c r="G68" i="29"/>
  <c r="M67" i="29"/>
  <c r="L67" i="29"/>
  <c r="O70" i="29" s="1"/>
  <c r="A70" i="29" s="1"/>
  <c r="G67" i="29"/>
  <c r="N69" i="29" l="1"/>
  <c r="N70" i="29"/>
  <c r="N67" i="29"/>
  <c r="O67" i="29"/>
  <c r="A67" i="29" s="1"/>
  <c r="O69" i="29"/>
  <c r="A69" i="29" s="1"/>
  <c r="N68" i="29"/>
  <c r="M66" i="29"/>
  <c r="L66" i="29"/>
  <c r="M65" i="29"/>
  <c r="L65" i="29"/>
  <c r="M64" i="29"/>
  <c r="L64" i="29"/>
  <c r="O64" i="29" s="1"/>
  <c r="A64" i="29" s="1"/>
  <c r="G64" i="29"/>
  <c r="M63" i="29"/>
  <c r="L63" i="29"/>
  <c r="G63" i="29"/>
  <c r="M62" i="29"/>
  <c r="L62" i="29"/>
  <c r="M61" i="29"/>
  <c r="L61" i="29"/>
  <c r="M60" i="29"/>
  <c r="N61" i="29" s="1"/>
  <c r="L60" i="29"/>
  <c r="G60" i="29"/>
  <c r="M59" i="29"/>
  <c r="L59" i="29"/>
  <c r="G59" i="29"/>
  <c r="M58" i="29"/>
  <c r="L58" i="29"/>
  <c r="M57" i="29"/>
  <c r="L57" i="29"/>
  <c r="M56" i="29"/>
  <c r="L56" i="29"/>
  <c r="G56" i="29"/>
  <c r="M55" i="29"/>
  <c r="L55" i="29"/>
  <c r="G55" i="29"/>
  <c r="M54" i="29"/>
  <c r="L54" i="29"/>
  <c r="N53" i="29"/>
  <c r="M53" i="29"/>
  <c r="L53" i="29"/>
  <c r="M52" i="29"/>
  <c r="L52" i="29"/>
  <c r="G52" i="29"/>
  <c r="M51" i="29"/>
  <c r="L51" i="29"/>
  <c r="G51" i="29"/>
  <c r="M50" i="29"/>
  <c r="L50" i="29"/>
  <c r="M49" i="29"/>
  <c r="L49" i="29"/>
  <c r="M48" i="29"/>
  <c r="L48" i="29"/>
  <c r="G48" i="29"/>
  <c r="M47" i="29"/>
  <c r="N47" i="29" s="1"/>
  <c r="L47" i="29"/>
  <c r="G47" i="29"/>
  <c r="M46" i="29"/>
  <c r="L46" i="29"/>
  <c r="M45" i="29"/>
  <c r="L45" i="29"/>
  <c r="M44" i="29"/>
  <c r="L44" i="29"/>
  <c r="G44" i="29"/>
  <c r="M43" i="29"/>
  <c r="N45" i="29" s="1"/>
  <c r="L43" i="29"/>
  <c r="G43" i="29"/>
  <c r="M42" i="29"/>
  <c r="N41" i="29" s="1"/>
  <c r="L42" i="29"/>
  <c r="M41" i="29"/>
  <c r="L41" i="29"/>
  <c r="M40" i="29"/>
  <c r="L40" i="29"/>
  <c r="G40" i="29"/>
  <c r="M39" i="29"/>
  <c r="N39" i="29" s="1"/>
  <c r="L39" i="29"/>
  <c r="G39" i="29"/>
  <c r="M38" i="29"/>
  <c r="L38" i="29"/>
  <c r="M37" i="29"/>
  <c r="L37" i="29"/>
  <c r="M36" i="29"/>
  <c r="L36" i="29"/>
  <c r="G36" i="29"/>
  <c r="M35" i="29"/>
  <c r="N37" i="29" s="1"/>
  <c r="L35" i="29"/>
  <c r="G35" i="29"/>
  <c r="M34" i="29"/>
  <c r="L34" i="29"/>
  <c r="M33" i="29"/>
  <c r="L33" i="29"/>
  <c r="M32" i="29"/>
  <c r="L32" i="29"/>
  <c r="G32" i="29"/>
  <c r="M31" i="29"/>
  <c r="L31" i="29"/>
  <c r="G31" i="29"/>
  <c r="M30" i="29"/>
  <c r="L30" i="29"/>
  <c r="N29" i="29"/>
  <c r="M29" i="29"/>
  <c r="L29" i="29"/>
  <c r="M28" i="29"/>
  <c r="L28" i="29"/>
  <c r="G28" i="29"/>
  <c r="M27" i="29"/>
  <c r="L27" i="29"/>
  <c r="G27" i="29"/>
  <c r="M26" i="29"/>
  <c r="L26" i="29"/>
  <c r="M25" i="29"/>
  <c r="L25" i="29"/>
  <c r="M24" i="29"/>
  <c r="L24" i="29"/>
  <c r="G24" i="29"/>
  <c r="M23" i="29"/>
  <c r="L23" i="29"/>
  <c r="G23" i="29"/>
  <c r="M22" i="29"/>
  <c r="L22" i="29"/>
  <c r="M21" i="29"/>
  <c r="L21" i="29"/>
  <c r="M20" i="29"/>
  <c r="N21" i="29" s="1"/>
  <c r="L20" i="29"/>
  <c r="G20" i="29"/>
  <c r="M19" i="29"/>
  <c r="L19" i="29"/>
  <c r="G19" i="29"/>
  <c r="M18" i="29"/>
  <c r="L18" i="29"/>
  <c r="M17" i="29"/>
  <c r="L17" i="29"/>
  <c r="M16" i="29"/>
  <c r="L16" i="29"/>
  <c r="G16" i="29"/>
  <c r="M15" i="29"/>
  <c r="N15" i="29" s="1"/>
  <c r="L15" i="29"/>
  <c r="G15" i="29"/>
  <c r="M14" i="29"/>
  <c r="L14" i="29"/>
  <c r="M13" i="29"/>
  <c r="L13" i="29"/>
  <c r="M12" i="29"/>
  <c r="L12" i="29"/>
  <c r="G12" i="29"/>
  <c r="M11" i="29"/>
  <c r="N13" i="29" s="1"/>
  <c r="L11" i="29"/>
  <c r="G11" i="29"/>
  <c r="G64" i="28"/>
  <c r="K64" i="28" s="1"/>
  <c r="G63" i="28"/>
  <c r="K63" i="28" s="1"/>
  <c r="G60" i="28"/>
  <c r="K60" i="28" s="1"/>
  <c r="K59" i="28"/>
  <c r="L59" i="28" s="1"/>
  <c r="G59" i="28"/>
  <c r="G56" i="28"/>
  <c r="K56" i="28" s="1"/>
  <c r="G55" i="28"/>
  <c r="K55" i="28" s="1"/>
  <c r="G52" i="28"/>
  <c r="K52" i="28" s="1"/>
  <c r="K51" i="28"/>
  <c r="L51" i="28" s="1"/>
  <c r="G51" i="28"/>
  <c r="G48" i="28"/>
  <c r="K48" i="28" s="1"/>
  <c r="G47" i="28"/>
  <c r="K47" i="28" s="1"/>
  <c r="G44" i="28"/>
  <c r="K44" i="28" s="1"/>
  <c r="G43" i="28"/>
  <c r="K43" i="28" s="1"/>
  <c r="L43" i="28" s="1"/>
  <c r="G40" i="28"/>
  <c r="K40" i="28" s="1"/>
  <c r="G39" i="28"/>
  <c r="K39" i="28" s="1"/>
  <c r="G36" i="28"/>
  <c r="K36" i="28" s="1"/>
  <c r="G35" i="28"/>
  <c r="K35" i="28" s="1"/>
  <c r="L35" i="28" s="1"/>
  <c r="G32" i="28"/>
  <c r="K32" i="28" s="1"/>
  <c r="G31" i="28"/>
  <c r="K31" i="28" s="1"/>
  <c r="G28" i="28"/>
  <c r="K28" i="28" s="1"/>
  <c r="G27" i="28"/>
  <c r="K27" i="28" s="1"/>
  <c r="L27" i="28" s="1"/>
  <c r="G24" i="28"/>
  <c r="K24" i="28" s="1"/>
  <c r="M24" i="28" s="1"/>
  <c r="G23" i="28"/>
  <c r="K23" i="28" s="1"/>
  <c r="L23" i="28" s="1"/>
  <c r="G20" i="28"/>
  <c r="K20" i="28" s="1"/>
  <c r="M20" i="28" s="1"/>
  <c r="G19" i="28"/>
  <c r="K19" i="28" s="1"/>
  <c r="L19" i="28" s="1"/>
  <c r="G16" i="28"/>
  <c r="K16" i="28" s="1"/>
  <c r="L16" i="28" s="1"/>
  <c r="G15" i="28"/>
  <c r="K15" i="28" s="1"/>
  <c r="M15" i="28" s="1"/>
  <c r="G12" i="28"/>
  <c r="K12" i="28" s="1"/>
  <c r="M12" i="28" s="1"/>
  <c r="K11" i="28"/>
  <c r="M11" i="28" s="1"/>
  <c r="G11" i="28"/>
  <c r="G22" i="28"/>
  <c r="K22" i="28" s="1"/>
  <c r="M22" i="28" s="1"/>
  <c r="G13" i="28"/>
  <c r="K13" i="28" s="1"/>
  <c r="H21" i="6"/>
  <c r="H20" i="6"/>
  <c r="H19" i="6"/>
  <c r="N23" i="29" l="1"/>
  <c r="N31" i="29"/>
  <c r="N55" i="29"/>
  <c r="N17" i="29"/>
  <c r="O66" i="29"/>
  <c r="A66" i="29" s="1"/>
  <c r="N65" i="29"/>
  <c r="N49" i="29"/>
  <c r="N62" i="29"/>
  <c r="N63" i="29"/>
  <c r="L39" i="28"/>
  <c r="M39" i="28"/>
  <c r="L63" i="28"/>
  <c r="M63" i="28"/>
  <c r="L55" i="28"/>
  <c r="M55" i="28"/>
  <c r="L31" i="28"/>
  <c r="M31" i="28"/>
  <c r="L47" i="28"/>
  <c r="M47" i="28"/>
  <c r="N25" i="29"/>
  <c r="O30" i="29"/>
  <c r="A30" i="29" s="1"/>
  <c r="N33" i="29"/>
  <c r="O38" i="29"/>
  <c r="A38" i="29" s="1"/>
  <c r="O46" i="29"/>
  <c r="A46" i="29" s="1"/>
  <c r="O54" i="29"/>
  <c r="A54" i="29" s="1"/>
  <c r="N57" i="29"/>
  <c r="O62" i="29"/>
  <c r="A62" i="29" s="1"/>
  <c r="N18" i="29"/>
  <c r="N26" i="29"/>
  <c r="N34" i="29"/>
  <c r="N42" i="29"/>
  <c r="N50" i="29"/>
  <c r="N58" i="29"/>
  <c r="N66" i="29"/>
  <c r="M16" i="28"/>
  <c r="M35" i="28"/>
  <c r="M43" i="28"/>
  <c r="M51" i="28"/>
  <c r="M59" i="28"/>
  <c r="O26" i="29"/>
  <c r="A26" i="29" s="1"/>
  <c r="O34" i="29"/>
  <c r="A34" i="29" s="1"/>
  <c r="O42" i="29"/>
  <c r="A42" i="29" s="1"/>
  <c r="O50" i="29"/>
  <c r="A50" i="29" s="1"/>
  <c r="O58" i="29"/>
  <c r="A58" i="29" s="1"/>
  <c r="L11" i="28"/>
  <c r="N14" i="29"/>
  <c r="N22" i="29"/>
  <c r="N30" i="29"/>
  <c r="N38" i="29"/>
  <c r="N46" i="29"/>
  <c r="N54" i="29"/>
  <c r="N11" i="29"/>
  <c r="N19" i="29"/>
  <c r="N27" i="29"/>
  <c r="N35" i="29"/>
  <c r="N43" i="29"/>
  <c r="N51" i="29"/>
  <c r="N59" i="29"/>
  <c r="G66" i="29"/>
  <c r="G70" i="29"/>
  <c r="G53" i="29"/>
  <c r="G69" i="29"/>
  <c r="G25" i="29"/>
  <c r="G57" i="29"/>
  <c r="G18" i="28"/>
  <c r="K18" i="28" s="1"/>
  <c r="L18" i="28" s="1"/>
  <c r="G45" i="29"/>
  <c r="G17" i="29"/>
  <c r="G33" i="29"/>
  <c r="G49" i="29"/>
  <c r="G65" i="29"/>
  <c r="G41" i="29"/>
  <c r="G13" i="29"/>
  <c r="G29" i="29"/>
  <c r="G61" i="29"/>
  <c r="G21" i="29"/>
  <c r="G37" i="29"/>
  <c r="O18" i="29"/>
  <c r="A18" i="29" s="1"/>
  <c r="O16" i="29"/>
  <c r="A16" i="29" s="1"/>
  <c r="O17" i="29"/>
  <c r="A17" i="29" s="1"/>
  <c r="O15" i="29"/>
  <c r="A15" i="29" s="1"/>
  <c r="O22" i="29"/>
  <c r="A22" i="29" s="1"/>
  <c r="O20" i="29"/>
  <c r="A20" i="29" s="1"/>
  <c r="O21" i="29"/>
  <c r="A21" i="29" s="1"/>
  <c r="O19" i="29"/>
  <c r="A19" i="29" s="1"/>
  <c r="O14" i="29"/>
  <c r="A14" i="29" s="1"/>
  <c r="O12" i="29"/>
  <c r="A12" i="29" s="1"/>
  <c r="O13" i="29"/>
  <c r="A13" i="29" s="1"/>
  <c r="O11" i="29"/>
  <c r="A11" i="29" s="1"/>
  <c r="O31" i="29"/>
  <c r="A31" i="29" s="1"/>
  <c r="O57" i="29"/>
  <c r="A57" i="29" s="1"/>
  <c r="O59" i="29"/>
  <c r="A59" i="29" s="1"/>
  <c r="O61" i="29"/>
  <c r="A61" i="29" s="1"/>
  <c r="O63" i="29"/>
  <c r="A63" i="29" s="1"/>
  <c r="O65" i="29"/>
  <c r="A65" i="29" s="1"/>
  <c r="N12" i="29"/>
  <c r="N16" i="29"/>
  <c r="N20" i="29"/>
  <c r="N24" i="29"/>
  <c r="N28" i="29"/>
  <c r="N32" i="29"/>
  <c r="N36" i="29"/>
  <c r="N40" i="29"/>
  <c r="N44" i="29"/>
  <c r="N48" i="29"/>
  <c r="N52" i="29"/>
  <c r="N56" i="29"/>
  <c r="N60" i="29"/>
  <c r="N64" i="29"/>
  <c r="O23" i="29"/>
  <c r="A23" i="29" s="1"/>
  <c r="O25" i="29"/>
  <c r="A25" i="29" s="1"/>
  <c r="O27" i="29"/>
  <c r="A27" i="29" s="1"/>
  <c r="O29" i="29"/>
  <c r="A29" i="29" s="1"/>
  <c r="O33" i="29"/>
  <c r="A33" i="29" s="1"/>
  <c r="O35" i="29"/>
  <c r="A35" i="29" s="1"/>
  <c r="O37" i="29"/>
  <c r="A37" i="29" s="1"/>
  <c r="O39" i="29"/>
  <c r="A39" i="29" s="1"/>
  <c r="O41" i="29"/>
  <c r="A41" i="29" s="1"/>
  <c r="O43" i="29"/>
  <c r="A43" i="29" s="1"/>
  <c r="O45" i="29"/>
  <c r="A45" i="29" s="1"/>
  <c r="O47" i="29"/>
  <c r="A47" i="29" s="1"/>
  <c r="O49" i="29"/>
  <c r="A49" i="29" s="1"/>
  <c r="O51" i="29"/>
  <c r="A51" i="29" s="1"/>
  <c r="O53" i="29"/>
  <c r="A53" i="29" s="1"/>
  <c r="O55" i="29"/>
  <c r="A55" i="29" s="1"/>
  <c r="G14" i="29"/>
  <c r="G18" i="29"/>
  <c r="G22" i="29"/>
  <c r="O24" i="29"/>
  <c r="A24" i="29" s="1"/>
  <c r="G26" i="29"/>
  <c r="O28" i="29"/>
  <c r="A28" i="29" s="1"/>
  <c r="G30" i="29"/>
  <c r="O32" i="29"/>
  <c r="A32" i="29" s="1"/>
  <c r="G34" i="29"/>
  <c r="O36" i="29"/>
  <c r="A36" i="29" s="1"/>
  <c r="G38" i="29"/>
  <c r="O40" i="29"/>
  <c r="A40" i="29" s="1"/>
  <c r="G42" i="29"/>
  <c r="O44" i="29"/>
  <c r="A44" i="29" s="1"/>
  <c r="G46" i="29"/>
  <c r="O48" i="29"/>
  <c r="A48" i="29" s="1"/>
  <c r="G50" i="29"/>
  <c r="O52" i="29"/>
  <c r="A52" i="29" s="1"/>
  <c r="G54" i="29"/>
  <c r="O56" i="29"/>
  <c r="A56" i="29" s="1"/>
  <c r="G58" i="29"/>
  <c r="O60" i="29"/>
  <c r="A60" i="29" s="1"/>
  <c r="G62" i="29"/>
  <c r="L13" i="28"/>
  <c r="M13" i="28"/>
  <c r="M52" i="28"/>
  <c r="L52" i="28"/>
  <c r="G66" i="28"/>
  <c r="K66" i="28" s="1"/>
  <c r="G62" i="28"/>
  <c r="K62" i="28" s="1"/>
  <c r="G58" i="28"/>
  <c r="K58" i="28" s="1"/>
  <c r="G54" i="28"/>
  <c r="K54" i="28" s="1"/>
  <c r="G50" i="28"/>
  <c r="K50" i="28" s="1"/>
  <c r="G46" i="28"/>
  <c r="K46" i="28" s="1"/>
  <c r="G42" i="28"/>
  <c r="K42" i="28" s="1"/>
  <c r="G38" i="28"/>
  <c r="K38" i="28" s="1"/>
  <c r="G34" i="28"/>
  <c r="K34" i="28" s="1"/>
  <c r="G30" i="28"/>
  <c r="K30" i="28" s="1"/>
  <c r="L12" i="28"/>
  <c r="M40" i="28"/>
  <c r="L40" i="28"/>
  <c r="M56" i="28"/>
  <c r="L56" i="28"/>
  <c r="G14" i="28"/>
  <c r="K14" i="28" s="1"/>
  <c r="L15" i="28"/>
  <c r="L20" i="28"/>
  <c r="M23" i="28"/>
  <c r="M28" i="28"/>
  <c r="L28" i="28"/>
  <c r="M44" i="28"/>
  <c r="L44" i="28"/>
  <c r="M60" i="28"/>
  <c r="L60" i="28"/>
  <c r="M36" i="28"/>
  <c r="L36" i="28"/>
  <c r="G65" i="28"/>
  <c r="K65" i="28" s="1"/>
  <c r="G61" i="28"/>
  <c r="K61" i="28" s="1"/>
  <c r="G57" i="28"/>
  <c r="K57" i="28" s="1"/>
  <c r="G53" i="28"/>
  <c r="K53" i="28" s="1"/>
  <c r="G49" i="28"/>
  <c r="K49" i="28" s="1"/>
  <c r="G45" i="28"/>
  <c r="K45" i="28" s="1"/>
  <c r="G41" i="28"/>
  <c r="K41" i="28" s="1"/>
  <c r="G37" i="28"/>
  <c r="K37" i="28" s="1"/>
  <c r="G33" i="28"/>
  <c r="K33" i="28" s="1"/>
  <c r="G29" i="28"/>
  <c r="K29" i="28" s="1"/>
  <c r="G25" i="28"/>
  <c r="K25" i="28" s="1"/>
  <c r="G21" i="28"/>
  <c r="K21" i="28" s="1"/>
  <c r="L22" i="28"/>
  <c r="L24" i="28"/>
  <c r="M27" i="28"/>
  <c r="G17" i="28"/>
  <c r="K17" i="28" s="1"/>
  <c r="M19" i="28"/>
  <c r="G26" i="28"/>
  <c r="K26" i="28" s="1"/>
  <c r="M32" i="28"/>
  <c r="L32" i="28"/>
  <c r="M48" i="28"/>
  <c r="L48" i="28"/>
  <c r="M64" i="28"/>
  <c r="L64" i="28"/>
  <c r="M18" i="28" l="1"/>
  <c r="M53" i="28"/>
  <c r="L53" i="28"/>
  <c r="M38" i="28"/>
  <c r="L38" i="28"/>
  <c r="M42" i="28"/>
  <c r="L42" i="28"/>
  <c r="M29" i="28"/>
  <c r="L29" i="28"/>
  <c r="M45" i="28"/>
  <c r="L45" i="28"/>
  <c r="M61" i="28"/>
  <c r="L61" i="28"/>
  <c r="M30" i="28"/>
  <c r="L30" i="28"/>
  <c r="M46" i="28"/>
  <c r="L46" i="28"/>
  <c r="M62" i="28"/>
  <c r="L62" i="28"/>
  <c r="L21" i="28"/>
  <c r="M21" i="28"/>
  <c r="N22" i="28" s="1"/>
  <c r="M37" i="28"/>
  <c r="L37" i="28"/>
  <c r="M54" i="28"/>
  <c r="L54" i="28"/>
  <c r="M26" i="28"/>
  <c r="L26" i="28"/>
  <c r="L17" i="28"/>
  <c r="O15" i="28" s="1"/>
  <c r="A15" i="28" s="1"/>
  <c r="M17" i="28"/>
  <c r="L25" i="28"/>
  <c r="M25" i="28"/>
  <c r="M41" i="28"/>
  <c r="L41" i="28"/>
  <c r="M57" i="28"/>
  <c r="L57" i="28"/>
  <c r="M58" i="28"/>
  <c r="L58" i="28"/>
  <c r="M33" i="28"/>
  <c r="L33" i="28"/>
  <c r="M49" i="28"/>
  <c r="L49" i="28"/>
  <c r="M65" i="28"/>
  <c r="L65" i="28"/>
  <c r="O19" i="28"/>
  <c r="A19" i="28" s="1"/>
  <c r="M14" i="28"/>
  <c r="L14" i="28"/>
  <c r="O14" i="28" s="1"/>
  <c r="A14" i="28" s="1"/>
  <c r="M34" i="28"/>
  <c r="L34" i="28"/>
  <c r="M50" i="28"/>
  <c r="L50" i="28"/>
  <c r="M66" i="28"/>
  <c r="L66" i="28"/>
  <c r="L19" i="18"/>
  <c r="K20" i="6"/>
  <c r="K21" i="6"/>
  <c r="K19" i="6"/>
  <c r="E22" i="6"/>
  <c r="H26" i="6" s="1"/>
  <c r="I26" i="6" s="1"/>
  <c r="L20" i="18"/>
  <c r="L18" i="18"/>
  <c r="L17" i="18"/>
  <c r="L16" i="18"/>
  <c r="L15" i="18"/>
  <c r="L14" i="18"/>
  <c r="L13" i="18"/>
  <c r="K26" i="6" l="1"/>
  <c r="K31" i="6" s="1"/>
  <c r="O59" i="28"/>
  <c r="A59" i="28" s="1"/>
  <c r="K23" i="6"/>
  <c r="O29" i="28"/>
  <c r="A29" i="28" s="1"/>
  <c r="N47" i="28"/>
  <c r="N55" i="28"/>
  <c r="N41" i="28"/>
  <c r="N35" i="28"/>
  <c r="L22" i="18"/>
  <c r="N27" i="28"/>
  <c r="O49" i="28"/>
  <c r="A49" i="28" s="1"/>
  <c r="O65" i="28"/>
  <c r="A65" i="28" s="1"/>
  <c r="O50" i="28"/>
  <c r="A50" i="28" s="1"/>
  <c r="O60" i="28"/>
  <c r="A60" i="28" s="1"/>
  <c r="O28" i="28"/>
  <c r="A28" i="28" s="1"/>
  <c r="O32" i="28"/>
  <c r="A32" i="28" s="1"/>
  <c r="N52" i="28"/>
  <c r="N20" i="28"/>
  <c r="N65" i="28"/>
  <c r="N32" i="28"/>
  <c r="N24" i="28"/>
  <c r="O38" i="28"/>
  <c r="A38" i="28" s="1"/>
  <c r="N29" i="28"/>
  <c r="N36" i="28"/>
  <c r="N19" i="28"/>
  <c r="O47" i="28"/>
  <c r="A47" i="28" s="1"/>
  <c r="N38" i="28"/>
  <c r="O55" i="28"/>
  <c r="A55" i="28" s="1"/>
  <c r="O56" i="28"/>
  <c r="A56" i="28" s="1"/>
  <c r="O58" i="28"/>
  <c r="A58" i="28" s="1"/>
  <c r="O35" i="28"/>
  <c r="A35" i="28" s="1"/>
  <c r="N28" i="28"/>
  <c r="O25" i="28"/>
  <c r="A25" i="28" s="1"/>
  <c r="O26" i="28"/>
  <c r="A26" i="28" s="1"/>
  <c r="O23" i="28"/>
  <c r="A23" i="28" s="1"/>
  <c r="O16" i="28"/>
  <c r="A16" i="28" s="1"/>
  <c r="N23" i="28"/>
  <c r="O30" i="28"/>
  <c r="A30" i="28" s="1"/>
  <c r="O27" i="28"/>
  <c r="A27" i="28" s="1"/>
  <c r="O51" i="28"/>
  <c r="A51" i="28" s="1"/>
  <c r="O53" i="28"/>
  <c r="A53" i="28" s="1"/>
  <c r="O52" i="28"/>
  <c r="A52" i="28" s="1"/>
  <c r="O54" i="28"/>
  <c r="A54" i="28" s="1"/>
  <c r="N63" i="28"/>
  <c r="N49" i="28"/>
  <c r="N50" i="28"/>
  <c r="O40" i="28"/>
  <c r="A40" i="28" s="1"/>
  <c r="O48" i="28"/>
  <c r="A48" i="28" s="1"/>
  <c r="O41" i="28"/>
  <c r="A41" i="28" s="1"/>
  <c r="O62" i="28"/>
  <c r="A62" i="28" s="1"/>
  <c r="O57" i="28"/>
  <c r="A57" i="28" s="1"/>
  <c r="O18" i="28"/>
  <c r="A18" i="28" s="1"/>
  <c r="N25" i="28"/>
  <c r="N62" i="28"/>
  <c r="N61" i="28"/>
  <c r="N59" i="28"/>
  <c r="N60" i="28"/>
  <c r="N30" i="28"/>
  <c r="N48" i="28"/>
  <c r="N54" i="28"/>
  <c r="N51" i="28"/>
  <c r="N53" i="28"/>
  <c r="N21" i="28"/>
  <c r="O24" i="28"/>
  <c r="A24" i="28" s="1"/>
  <c r="O37" i="28"/>
  <c r="A37" i="28" s="1"/>
  <c r="O36" i="28"/>
  <c r="A36" i="28" s="1"/>
  <c r="N64" i="28"/>
  <c r="O17" i="28"/>
  <c r="A17" i="28" s="1"/>
  <c r="N26" i="28"/>
  <c r="N44" i="28"/>
  <c r="N46" i="28"/>
  <c r="N43" i="28"/>
  <c r="N45" i="28"/>
  <c r="N56" i="28"/>
  <c r="N58" i="28"/>
  <c r="N57" i="28"/>
  <c r="N37" i="28"/>
  <c r="O61" i="28"/>
  <c r="A61" i="28" s="1"/>
  <c r="O12" i="28"/>
  <c r="A12" i="28" s="1"/>
  <c r="O11" i="28"/>
  <c r="A11" i="28" s="1"/>
  <c r="N66" i="28"/>
  <c r="N11" i="28"/>
  <c r="N13" i="28"/>
  <c r="N12" i="28"/>
  <c r="N14" i="28"/>
  <c r="O66" i="28"/>
  <c r="A66" i="28" s="1"/>
  <c r="O63" i="28"/>
  <c r="A63" i="28" s="1"/>
  <c r="O33" i="28"/>
  <c r="A33" i="28" s="1"/>
  <c r="O34" i="28"/>
  <c r="A34" i="28" s="1"/>
  <c r="O31" i="28"/>
  <c r="A31" i="28" s="1"/>
  <c r="N39" i="28"/>
  <c r="N40" i="28"/>
  <c r="N17" i="28"/>
  <c r="N15" i="28"/>
  <c r="N18" i="28"/>
  <c r="N16" i="28"/>
  <c r="O39" i="28"/>
  <c r="A39" i="28" s="1"/>
  <c r="N31" i="28"/>
  <c r="O21" i="28"/>
  <c r="A21" i="28" s="1"/>
  <c r="O20" i="28"/>
  <c r="A20" i="28" s="1"/>
  <c r="O22" i="28"/>
  <c r="A22" i="28" s="1"/>
  <c r="N33" i="28"/>
  <c r="O43" i="28"/>
  <c r="A43" i="28" s="1"/>
  <c r="O45" i="28"/>
  <c r="A45" i="28" s="1"/>
  <c r="O44" i="28"/>
  <c r="A44" i="28" s="1"/>
  <c r="O46" i="28"/>
  <c r="A46" i="28" s="1"/>
  <c r="O13" i="28"/>
  <c r="A13" i="28" s="1"/>
  <c r="N42" i="28"/>
  <c r="N34" i="28"/>
  <c r="O64" i="28"/>
  <c r="A64" i="28" s="1"/>
  <c r="O42" i="28"/>
  <c r="A42" i="28" s="1"/>
  <c r="L33" i="6" l="1"/>
  <c r="L23" i="18"/>
  <c r="L27" i="18" s="1"/>
</calcChain>
</file>

<file path=xl/sharedStrings.xml><?xml version="1.0" encoding="utf-8"?>
<sst xmlns="http://schemas.openxmlformats.org/spreadsheetml/2006/main" count="438" uniqueCount="155">
  <si>
    <t>1)</t>
  </si>
  <si>
    <t>2)</t>
  </si>
  <si>
    <t>3)</t>
  </si>
  <si>
    <t>4)</t>
  </si>
  <si>
    <t>5)</t>
  </si>
  <si>
    <t>6)</t>
  </si>
  <si>
    <t>A2
25%</t>
  </si>
  <si>
    <t>Hästpoäng</t>
  </si>
  <si>
    <t>Datum:</t>
  </si>
  <si>
    <t>Tävlingsplats:</t>
  </si>
  <si>
    <t>Lag:</t>
  </si>
  <si>
    <t>Häst:</t>
  </si>
  <si>
    <t>Voltigör:</t>
  </si>
  <si>
    <t>Longering</t>
  </si>
  <si>
    <t>Summa</t>
  </si>
  <si>
    <t>Domare:</t>
  </si>
  <si>
    <t>Signatur:</t>
  </si>
  <si>
    <t>Anteckningar</t>
  </si>
  <si>
    <t>Upphopp</t>
  </si>
  <si>
    <t>Grundsits</t>
  </si>
  <si>
    <t>Fana</t>
  </si>
  <si>
    <t>Stående</t>
  </si>
  <si>
    <t>Kommentarer</t>
  </si>
  <si>
    <t>Summa grund:</t>
  </si>
  <si>
    <t>Kvarn</t>
  </si>
  <si>
    <t>Sax del 1</t>
  </si>
  <si>
    <t>Sax del 2</t>
  </si>
  <si>
    <t xml:space="preserve">/ 6 voltigörer  </t>
  </si>
  <si>
    <t xml:space="preserve">/ 8 övningar  </t>
  </si>
  <si>
    <t>Poäng grund</t>
  </si>
  <si>
    <t>Avdrag för fall</t>
  </si>
  <si>
    <t>Teknisk bedömning</t>
  </si>
  <si>
    <t>Artistisk bedömning</t>
  </si>
  <si>
    <t>Svårighetsgrad</t>
  </si>
  <si>
    <t>Utförande</t>
  </si>
  <si>
    <t>Avdrag</t>
  </si>
  <si>
    <t>Total avdrag</t>
  </si>
  <si>
    <t>Poäng utförande</t>
  </si>
  <si>
    <t>Teknisk poäng</t>
  </si>
  <si>
    <t>S-övningar</t>
  </si>
  <si>
    <t>M-övningar</t>
  </si>
  <si>
    <t>L-övningar</t>
  </si>
  <si>
    <t>Antal övningar</t>
  </si>
  <si>
    <t>Max. 20 övningar räknas</t>
  </si>
  <si>
    <t>Poäng</t>
  </si>
  <si>
    <t>Poäng svårighetsgrad</t>
  </si>
  <si>
    <t>Klass nr</t>
  </si>
  <si>
    <t>Poäng
0 till 10</t>
  </si>
  <si>
    <t>Artistisk poäng</t>
  </si>
  <si>
    <t>Linförare:</t>
  </si>
  <si>
    <t>Poäng 0 till 10</t>
  </si>
  <si>
    <t>Klubb:</t>
  </si>
  <si>
    <t>Start nr</t>
  </si>
  <si>
    <t>Bord</t>
  </si>
  <si>
    <t>Tabell för vilka protokoll som ska användas</t>
  </si>
  <si>
    <t>Endagarstävling 3 domare</t>
  </si>
  <si>
    <t>Omgång 1</t>
  </si>
  <si>
    <t>Omgång 2</t>
  </si>
  <si>
    <t>Domare A</t>
  </si>
  <si>
    <t>Domare B</t>
  </si>
  <si>
    <t>Domare C</t>
  </si>
  <si>
    <t>Endagarstävling 4 domare</t>
  </si>
  <si>
    <t>Domare D</t>
  </si>
  <si>
    <t>Tvådagarstävling 3 domare</t>
  </si>
  <si>
    <t>Omgång 3</t>
  </si>
  <si>
    <t>Häst, lag</t>
  </si>
  <si>
    <t>Svår, juniorlag</t>
  </si>
  <si>
    <t>Lag kür art</t>
  </si>
  <si>
    <t>Tvådagarstävling 4 domare</t>
  </si>
  <si>
    <t>Svår klass juniorlag</t>
  </si>
  <si>
    <t>Total</t>
  </si>
  <si>
    <t>Grundomgång</t>
  </si>
  <si>
    <t>häst x 1</t>
  </si>
  <si>
    <t>grund</t>
  </si>
  <si>
    <t>(B+C)/2</t>
  </si>
  <si>
    <t xml:space="preserve">  (A+B+C+D)/4</t>
  </si>
  <si>
    <t>Küromgång</t>
  </si>
  <si>
    <t>Tekniskt</t>
  </si>
  <si>
    <t xml:space="preserve"> Artistiskt</t>
  </si>
  <si>
    <t>B</t>
  </si>
  <si>
    <t>Summa (grund+kür)/2</t>
  </si>
  <si>
    <t>Om 3 domare används, beräknas poängen enligt följande tabell</t>
  </si>
  <si>
    <t>Information</t>
  </si>
  <si>
    <t>Överst finns tabeller över vilka protokoll som ska användas av respektive domare. Längre ner finns en tabell hur poängen ska beräknas om man har tre domare.</t>
  </si>
  <si>
    <t>Grund</t>
  </si>
  <si>
    <t>Lag kür svårklass junior</t>
  </si>
  <si>
    <t>Lag kür tekn junior</t>
  </si>
  <si>
    <t xml:space="preserve">Gulmarkerade celler i protokollen markerar vilka celler som ska fyllas i. </t>
  </si>
  <si>
    <t>Sist finns information om resultatfilerna.</t>
  </si>
  <si>
    <t>Information om resultatfilerna</t>
  </si>
  <si>
    <t xml:space="preserve">Detta är en rekommendation för resultatfilernas utformning. </t>
  </si>
  <si>
    <t>Det finns separata resultatfiler för 3 respektive 4 domare.</t>
  </si>
  <si>
    <t>Den som vill kan naturligtvis göra egna anpassningar.</t>
  </si>
  <si>
    <r>
      <rPr>
        <i/>
        <sz val="10"/>
        <rFont val="Arial"/>
        <family val="2"/>
      </rPr>
      <t>Innan tävlingen:</t>
    </r>
    <r>
      <rPr>
        <sz val="10"/>
        <rFont val="Arial"/>
        <family val="2"/>
      </rPr>
      <t xml:space="preserve"> Fyll i information om de tävlande.</t>
    </r>
  </si>
  <si>
    <t>Domarrotationen skrivs in i sidfoten på varje resultatfil.</t>
  </si>
  <si>
    <t>Klass</t>
  </si>
  <si>
    <t>Datum</t>
  </si>
  <si>
    <t>Plats</t>
  </si>
  <si>
    <t>Poäng A</t>
  </si>
  <si>
    <t>Poäng B</t>
  </si>
  <si>
    <t>Poäng C</t>
  </si>
  <si>
    <t>Poäng D</t>
  </si>
  <si>
    <t>Placering</t>
  </si>
  <si>
    <t>Lag</t>
  </si>
  <si>
    <t>Klubb</t>
  </si>
  <si>
    <t>Häst</t>
  </si>
  <si>
    <t>Resultat</t>
  </si>
  <si>
    <t>Linförare</t>
  </si>
  <si>
    <t>Kür</t>
  </si>
  <si>
    <t>Artistiskt</t>
  </si>
  <si>
    <t>moment</t>
  </si>
  <si>
    <t>Mallarna innehåller inte någon sorteringsfunktion efter placering.</t>
  </si>
  <si>
    <r>
      <rPr>
        <i/>
        <sz val="10"/>
        <color theme="1"/>
        <rFont val="Arial"/>
        <family val="2"/>
      </rPr>
      <t xml:space="preserve">Under tävlingsdagen: </t>
    </r>
    <r>
      <rPr>
        <sz val="10"/>
        <rFont val="Arial"/>
        <family val="2"/>
      </rPr>
      <t>Fyll i poängen i de grönmarkerade fälten. Radera eller ändra inga formler!</t>
    </r>
  </si>
  <si>
    <t>Ange antal tävlingsdagar här:</t>
  </si>
  <si>
    <t>Detta gör att resultatlistorna anpassas automatiskt.</t>
  </si>
  <si>
    <t xml:space="preserve">Obs! Alla arbetsblad är skyddad med lösenordet 123 för att undvika att celler och formler ändras av misstag. </t>
  </si>
  <si>
    <t>Kom ihåg att ange om det är en en- eller tvådagars tävling högst upp på denna sida. Resultatlistorna anpassas då automatiskt.</t>
  </si>
  <si>
    <t>id_3788_3_5278</t>
  </si>
  <si>
    <t>id_3788_3_5279</t>
  </si>
  <si>
    <t>id_3790_3_5281</t>
  </si>
  <si>
    <t>Presentationen av domare - domarrotation - i sidfoten på resultatlistorna måste uppdateras manuellt vid tvådagarstävlingar.</t>
  </si>
  <si>
    <t xml:space="preserve">Galoppkvalitet samt nivå av genomarbetad häst </t>
  </si>
  <si>
    <t>A1
60%</t>
  </si>
  <si>
    <t>Takt
10 %</t>
  </si>
  <si>
    <t>Avslappning
10 %</t>
  </si>
  <si>
    <t>Stöd
10 %</t>
  </si>
  <si>
    <t>Rakriktning
10 %</t>
  </si>
  <si>
    <t>Samling
10 %</t>
  </si>
  <si>
    <t>Avdrag:</t>
  </si>
  <si>
    <t>A3
15%</t>
  </si>
  <si>
    <t>C3
30%</t>
  </si>
  <si>
    <t>Grund 2*</t>
  </si>
  <si>
    <t>Lag grund 2</t>
  </si>
  <si>
    <t xml:space="preserve">    </t>
  </si>
  <si>
    <t>Sidhopp del 1, följt av avgång inåt</t>
  </si>
  <si>
    <t xml:space="preserve"> /antal övn.</t>
  </si>
  <si>
    <t>HÄNSYN TILL HÄSTEN</t>
  </si>
  <si>
    <r>
      <rPr>
        <b/>
        <sz val="9"/>
        <color indexed="8"/>
        <rFont val="Arial"/>
        <family val="2"/>
      </rPr>
      <t>Hänsyn till hästen</t>
    </r>
    <r>
      <rPr>
        <b/>
        <sz val="8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 xml:space="preserve">• Urval av element och sekvenser i harmoni med hästen, baserat på vikt, sammansättning och balans.
• Övningar som inte överbelastar hästen.
</t>
    </r>
  </si>
  <si>
    <t>CoH
20%</t>
  </si>
  <si>
    <t>STRUKTUR</t>
  </si>
  <si>
    <r>
      <rPr>
        <b/>
        <sz val="9"/>
        <color indexed="8"/>
        <rFont val="Arial"/>
        <family val="2"/>
      </rPr>
      <t>Variation av övningar</t>
    </r>
    <r>
      <rPr>
        <b/>
        <sz val="8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 xml:space="preserve">• Statiska och dynamiska övningar i proportion till varandra.
• Använder singel- och dubbelövningar. Trippelövningar är tillåtet.
• Urval av kombinationer.
• Ett urval av övningar och övergångar från olika strukturgrupper.
</t>
    </r>
  </si>
  <si>
    <t>C1
10%</t>
  </si>
  <si>
    <r>
      <rPr>
        <b/>
        <sz val="9"/>
        <color indexed="8"/>
        <rFont val="Arial"/>
        <family val="2"/>
      </rPr>
      <t>Variation av position</t>
    </r>
    <r>
      <rPr>
        <sz val="8"/>
        <color indexed="8"/>
        <rFont val="Arial"/>
        <family val="2"/>
      </rPr>
      <t xml:space="preserve">
• Variation av position av övningar dels relaterat till hästen men också riktningen av övningar.
• Balanserad användning av utrymme; användning av alla delar av hästens rygg och hals, inklusive studs.
• Jämnt deltagande av alla voltigörer.
• Jämnt även i roller och artistiskt engagemang.</t>
    </r>
  </si>
  <si>
    <t>C2
10%</t>
  </si>
  <si>
    <t>KOREOGRAFI</t>
  </si>
  <si>
    <r>
      <rPr>
        <b/>
        <sz val="9"/>
        <color indexed="8"/>
        <rFont val="Arial"/>
        <family val="2"/>
      </rPr>
      <t>Sammanhållning av sammansättning</t>
    </r>
    <r>
      <rPr>
        <sz val="8"/>
        <color indexed="8"/>
        <rFont val="Arial"/>
        <family val="2"/>
      </rPr>
      <t xml:space="preserve">
•  Mjuka övergångar och rörelser som visar flyt, kontroll och sammanhållning.
•  Element, sekvenser, övergångar, positioner, riktningar och kombinationer av övningar som uppvisar komplexitet och rörelsefrihet.
•  Undviker tom häst.</t>
    </r>
  </si>
  <si>
    <r>
      <rPr>
        <b/>
        <sz val="9"/>
        <color indexed="8"/>
        <rFont val="Arial"/>
        <family val="2"/>
      </rPr>
      <t>Tolkning av musiken/kroppsspråk/uttrycksfullhet.</t>
    </r>
    <r>
      <rPr>
        <sz val="8"/>
        <color indexed="8"/>
        <rFont val="Arial"/>
        <family val="2"/>
      </rPr>
      <t xml:space="preserve">
• Starkt engagemang till ett genomtänkt och utvecklat musikaliskt koncept.
• Fängslande tolkning av musiken.
• Stor variation av uttryck som speglar olika typer av musik samt förändringar i musiken.
• Komplexitet i kroppsspråk samt gester och rörelser i många olika riktningar.</t>
    </r>
  </si>
  <si>
    <t>C4
30%</t>
  </si>
  <si>
    <r>
      <rPr>
        <b/>
        <sz val="9"/>
        <color rgb="FF000000"/>
        <rFont val="Arial"/>
        <family val="2"/>
      </rPr>
      <t>•	Takt:</t>
    </r>
    <r>
      <rPr>
        <sz val="9"/>
        <color rgb="FF000000"/>
        <rFont val="Arial"/>
        <family val="2"/>
      </rPr>
      <t xml:space="preserve"> Regelbundenhet, energi, jämn steglängd, ren tretakt, tydig svävfas
</t>
    </r>
    <r>
      <rPr>
        <b/>
        <sz val="9"/>
        <color rgb="FF000000"/>
        <rFont val="Arial"/>
        <family val="2"/>
      </rPr>
      <t>•Avslappning:</t>
    </r>
    <r>
      <rPr>
        <sz val="9"/>
        <color rgb="FF000000"/>
        <rFont val="Arial"/>
        <family val="2"/>
      </rPr>
      <t xml:space="preserve"> Lösgjordhet och mjukhet genom hela hästkroppen. Aktiva ryggmuskler. Avslappnad hals. Positiv muskelspänning. 
</t>
    </r>
    <r>
      <rPr>
        <b/>
        <sz val="9"/>
        <color rgb="FF000000"/>
        <rFont val="Arial"/>
        <family val="2"/>
      </rPr>
      <t>•	Stöd, kontakt:</t>
    </r>
    <r>
      <rPr>
        <sz val="9"/>
        <color rgb="FF000000"/>
        <rFont val="Arial"/>
        <family val="2"/>
      </rPr>
      <t xml:space="preserve"> Höjd rygg och aktiv bål, kopplingen mellan fram- och bakdel. Energi från bakbenen, genom kroppen, ger en mjuk och flexibel kontakt med inspänningstyglar och longerlina. Nosen i linje eller något framför vertikallinjen.
</t>
    </r>
    <r>
      <rPr>
        <b/>
        <sz val="9"/>
        <color rgb="FF000000"/>
        <rFont val="Arial"/>
        <family val="2"/>
      </rPr>
      <t>•	Schvung:</t>
    </r>
    <r>
      <rPr>
        <sz val="9"/>
        <color rgb="FF000000"/>
        <rFont val="Arial"/>
        <family val="2"/>
      </rPr>
      <t xml:space="preserve"> Självbärighet med svikt i steget, lösgjordhet och aktiva bakben. Energi skapad av aktiva väl undersatta bakben (bärkraft, inte skjutkraft). Lyfter framdelen och sänker korset. (Uppförsbacke)
</t>
    </r>
    <r>
      <rPr>
        <b/>
        <sz val="9"/>
        <color rgb="FF000000"/>
        <rFont val="Arial"/>
        <family val="2"/>
      </rPr>
      <t>•	Rakriktning:</t>
    </r>
    <r>
      <rPr>
        <sz val="9"/>
        <color rgb="FF000000"/>
        <rFont val="Arial"/>
        <family val="2"/>
      </rPr>
      <t xml:space="preserve"> Formad efter volten, Spårar korrekt. Kroppen upprätt. Hästens form följer voltspåret med hela kroppen.
</t>
    </r>
    <r>
      <rPr>
        <b/>
        <sz val="9"/>
        <color rgb="FF000000"/>
        <rFont val="Arial"/>
        <family val="2"/>
      </rPr>
      <t>•	Samling:</t>
    </r>
    <r>
      <rPr>
        <sz val="9"/>
        <color rgb="FF000000"/>
        <rFont val="Arial"/>
        <family val="2"/>
      </rPr>
      <t xml:space="preserve"> Vinklade bakben, sänkt kors och engagerad bakdel. Samling med lätthet och rörlighet i framdelen som resultat. Länger överlinjen och sätter bakbenen mer under sig. Kortare, kraftfulla, energiska språng. 
</t>
    </r>
  </si>
  <si>
    <t>Schvung
10 %</t>
  </si>
  <si>
    <r>
      <rPr>
        <b/>
        <sz val="9"/>
        <rFont val="Arial"/>
        <family val="2"/>
      </rPr>
      <t>• Vilja/lydnad:</t>
    </r>
    <r>
      <rPr>
        <sz val="9"/>
        <rFont val="Arial"/>
        <family val="2"/>
      </rPr>
      <t xml:space="preserve"> Inget motstånd eller tvekan. Lyhörd och uppmärksam för linförarens hjälper. Harmoni och lätthet.
</t>
    </r>
    <r>
      <rPr>
        <b/>
        <sz val="9"/>
        <rFont val="Arial"/>
        <family val="2"/>
      </rPr>
      <t>• Balanserat tempo (såväl framåt som med samlat):</t>
    </r>
    <r>
      <rPr>
        <sz val="9"/>
        <rFont val="Arial"/>
        <family val="2"/>
      </rPr>
      <t xml:space="preserve"> Konstant, korrekt tempo och energi utan att öka eller minska. 
</t>
    </r>
    <r>
      <rPr>
        <b/>
        <sz val="9"/>
        <rFont val="Arial"/>
        <family val="2"/>
      </rPr>
      <t>• Håller voltspåret (inåt/utåt):</t>
    </r>
    <r>
      <rPr>
        <sz val="9"/>
        <rFont val="Arial"/>
        <family val="2"/>
      </rPr>
      <t xml:space="preserve"> Konstant volt med min 15 m diameter utan att falla in eller dra utåt.  </t>
    </r>
  </si>
  <si>
    <t>Vilja/lydnad</t>
  </si>
  <si>
    <t>Balanserat tempo</t>
  </si>
  <si>
    <t>Håller voltspåret</t>
  </si>
  <si>
    <t>Longeringen ska visa på ett enkelt och harmoniskt samarbete och kommunikation mellan linförare och häst. 
• Korrekt och diskret använda hjälper.
• Korrekt position och hållning.
• Lämplig klädsel. 
• Väl anpassad utrustning.
• Inspring, hälsning och travvolt: Ska genomföras med flyt, från inspring tills hästen kommer fram i galopp och fram till dess att den första voltigören tar i hästen.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</si>
</sst>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#,##0.0"/>
    <numFmt numFmtId="165" formatCode="#,##0.000"/>
    <numFmt numFmtId="166" formatCode="0.000"/>
    <numFmt numFmtId="167" formatCode="_-* #,##0.0_-;\-* #,##0.0_-;_-* &quot;-&quot;??_-;_-@_-"/>
    <numFmt numFmtId="168" formatCode="_-* #,##0.000_-;\-* #,##0.000_-;_-* &quot;-&quot;??_-;_-@_-"/>
    <numFmt numFmtId="169" formatCode="0.0"/>
    <numFmt numFmtId="170" formatCode="0.000;&quot;&quot;"/>
    <numFmt numFmtId="171" formatCode=";;;"/>
    <numFmt numFmtId="172" formatCode="0.000;;0.000;@"/>
  </numFmts>
  <fonts count="33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trike/>
      <sz val="10"/>
      <name val="Verdana"/>
      <family val="2"/>
    </font>
    <font>
      <sz val="10"/>
      <name val="Arial"/>
      <family val="2"/>
    </font>
    <font>
      <b/>
      <sz val="11"/>
      <name val="Verdana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7"/>
      <color rgb="FF000000"/>
      <name val="Cambria"/>
      <family val="1"/>
      <scheme val="major"/>
    </font>
    <font>
      <b/>
      <sz val="9"/>
      <color rgb="FF000000"/>
      <name val="Arial"/>
      <family val="2"/>
    </font>
    <font>
      <sz val="8"/>
      <color rgb="FF000000"/>
      <name val="Symbol"/>
      <family val="1"/>
      <charset val="2"/>
    </font>
    <font>
      <sz val="14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  <charset val="1"/>
    </font>
    <font>
      <b/>
      <sz val="14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0"/>
      <color theme="0" tint="-0.14999847407452621"/>
      <name val="Arial"/>
      <family val="2"/>
    </font>
    <font>
      <sz val="9"/>
      <name val="Verdana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21" fillId="0" borderId="0"/>
    <xf numFmtId="0" fontId="7" fillId="0" borderId="0"/>
    <xf numFmtId="0" fontId="1" fillId="0" borderId="0"/>
  </cellStyleXfs>
  <cellXfs count="368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4" xfId="0" applyFont="1" applyBorder="1"/>
    <xf numFmtId="0" fontId="8" fillId="0" borderId="0" xfId="0" applyFont="1" applyAlignment="1">
      <alignment vertical="center"/>
    </xf>
    <xf numFmtId="165" fontId="4" fillId="0" borderId="0" xfId="0" applyNumberFormat="1" applyFont="1" applyAlignment="1">
      <alignment horizontal="center"/>
    </xf>
    <xf numFmtId="9" fontId="9" fillId="0" borderId="0" xfId="0" applyNumberFormat="1" applyFont="1" applyAlignment="1">
      <alignment horizontal="center" textRotation="90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65" fontId="3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6" fillId="0" borderId="0" xfId="0" applyFont="1"/>
    <xf numFmtId="165" fontId="8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0" xfId="3" applyFont="1"/>
    <xf numFmtId="0" fontId="8" fillId="0" borderId="0" xfId="0" applyFont="1"/>
    <xf numFmtId="0" fontId="3" fillId="0" borderId="0" xfId="0" applyFont="1" applyAlignment="1">
      <alignment horizontal="left" vertical="center"/>
    </xf>
    <xf numFmtId="167" fontId="3" fillId="0" borderId="0" xfId="1" applyNumberFormat="1" applyFont="1" applyFill="1" applyBorder="1"/>
    <xf numFmtId="167" fontId="3" fillId="0" borderId="0" xfId="1" applyNumberFormat="1" applyFont="1" applyFill="1" applyBorder="1" applyAlignment="1">
      <alignment vertical="center"/>
    </xf>
    <xf numFmtId="43" fontId="3" fillId="0" borderId="0" xfId="1" applyFont="1" applyFill="1" applyAlignment="1">
      <alignment vertical="center"/>
    </xf>
    <xf numFmtId="166" fontId="3" fillId="0" borderId="0" xfId="1" applyNumberFormat="1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1" xfId="1" applyNumberFormat="1" applyFont="1" applyFill="1" applyBorder="1" applyAlignment="1">
      <alignment horizontal="center" vertical="center"/>
    </xf>
    <xf numFmtId="166" fontId="3" fillId="0" borderId="11" xfId="0" applyNumberFormat="1" applyFont="1" applyBorder="1" applyAlignment="1">
      <alignment horizontal="right" vertical="center"/>
    </xf>
    <xf numFmtId="166" fontId="3" fillId="0" borderId="1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43" fontId="3" fillId="0" borderId="0" xfId="1" applyFont="1" applyFill="1"/>
    <xf numFmtId="166" fontId="3" fillId="0" borderId="0" xfId="0" applyNumberFormat="1" applyFont="1" applyAlignment="1">
      <alignment horizontal="center"/>
    </xf>
    <xf numFmtId="166" fontId="4" fillId="0" borderId="16" xfId="1" applyNumberFormat="1" applyFont="1" applyFill="1" applyBorder="1" applyAlignment="1">
      <alignment horizontal="center" vertical="center"/>
    </xf>
    <xf numFmtId="9" fontId="4" fillId="0" borderId="0" xfId="0" applyNumberFormat="1" applyFont="1" applyAlignment="1">
      <alignment vertical="center"/>
    </xf>
    <xf numFmtId="166" fontId="4" fillId="0" borderId="28" xfId="1" applyNumberFormat="1" applyFont="1" applyFill="1" applyBorder="1" applyAlignment="1">
      <alignment horizontal="center" vertical="center" wrapText="1"/>
    </xf>
    <xf numFmtId="166" fontId="4" fillId="0" borderId="29" xfId="1" applyNumberFormat="1" applyFont="1" applyFill="1" applyBorder="1" applyAlignment="1">
      <alignment horizontal="center" vertical="center" wrapText="1"/>
    </xf>
    <xf numFmtId="166" fontId="4" fillId="0" borderId="30" xfId="1" applyNumberFormat="1" applyFont="1" applyFill="1" applyBorder="1" applyAlignment="1">
      <alignment horizontal="center" vertical="center" wrapText="1"/>
    </xf>
    <xf numFmtId="166" fontId="4" fillId="0" borderId="31" xfId="1" applyNumberFormat="1" applyFont="1" applyFill="1" applyBorder="1" applyAlignment="1">
      <alignment horizontal="center" vertical="center" wrapText="1"/>
    </xf>
    <xf numFmtId="169" fontId="3" fillId="0" borderId="11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169" fontId="3" fillId="0" borderId="11" xfId="1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168" fontId="4" fillId="0" borderId="16" xfId="1" applyNumberFormat="1" applyFont="1" applyFill="1" applyBorder="1" applyAlignment="1">
      <alignment vertical="center"/>
    </xf>
    <xf numFmtId="166" fontId="8" fillId="0" borderId="16" xfId="0" applyNumberFormat="1" applyFont="1" applyBorder="1" applyAlignment="1">
      <alignment vertical="center"/>
    </xf>
    <xf numFmtId="166" fontId="3" fillId="0" borderId="0" xfId="0" applyNumberFormat="1" applyFont="1"/>
    <xf numFmtId="0" fontId="18" fillId="0" borderId="0" xfId="0" applyFont="1"/>
    <xf numFmtId="0" fontId="7" fillId="0" borderId="0" xfId="0" applyFont="1"/>
    <xf numFmtId="0" fontId="9" fillId="0" borderId="0" xfId="0" applyFont="1"/>
    <xf numFmtId="0" fontId="19" fillId="0" borderId="0" xfId="0" applyFont="1"/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18" fillId="0" borderId="0" xfId="5" applyFont="1"/>
    <xf numFmtId="0" fontId="20" fillId="0" borderId="0" xfId="5" applyFont="1"/>
    <xf numFmtId="0" fontId="7" fillId="0" borderId="0" xfId="5"/>
    <xf numFmtId="0" fontId="7" fillId="0" borderId="0" xfId="0" applyFont="1" applyAlignment="1">
      <alignment wrapText="1"/>
    </xf>
    <xf numFmtId="0" fontId="7" fillId="0" borderId="0" xfId="7"/>
    <xf numFmtId="0" fontId="7" fillId="4" borderId="0" xfId="0" applyFont="1" applyFill="1"/>
    <xf numFmtId="0" fontId="7" fillId="4" borderId="11" xfId="0" applyFont="1" applyFill="1" applyBorder="1" applyAlignment="1">
      <alignment wrapText="1"/>
    </xf>
    <xf numFmtId="0" fontId="7" fillId="4" borderId="25" xfId="0" applyFont="1" applyFill="1" applyBorder="1" applyAlignment="1">
      <alignment wrapText="1"/>
    </xf>
    <xf numFmtId="0" fontId="9" fillId="0" borderId="0" xfId="5" applyFont="1"/>
    <xf numFmtId="0" fontId="9" fillId="4" borderId="11" xfId="0" applyFont="1" applyFill="1" applyBorder="1" applyAlignment="1">
      <alignment wrapText="1"/>
    </xf>
    <xf numFmtId="0" fontId="0" fillId="4" borderId="11" xfId="0" applyFill="1" applyBorder="1" applyAlignment="1">
      <alignment wrapText="1"/>
    </xf>
    <xf numFmtId="0" fontId="7" fillId="3" borderId="11" xfId="5" applyFill="1" applyBorder="1"/>
    <xf numFmtId="0" fontId="22" fillId="0" borderId="0" xfId="0" applyFont="1"/>
    <xf numFmtId="166" fontId="7" fillId="5" borderId="19" xfId="0" applyNumberFormat="1" applyFont="1" applyFill="1" applyBorder="1"/>
    <xf numFmtId="0" fontId="24" fillId="0" borderId="11" xfId="8" applyFont="1" applyBorder="1"/>
    <xf numFmtId="0" fontId="25" fillId="0" borderId="0" xfId="8" applyFont="1"/>
    <xf numFmtId="0" fontId="25" fillId="6" borderId="43" xfId="8" applyFont="1" applyFill="1" applyBorder="1"/>
    <xf numFmtId="0" fontId="25" fillId="6" borderId="44" xfId="8" applyFont="1" applyFill="1" applyBorder="1"/>
    <xf numFmtId="0" fontId="25" fillId="6" borderId="44" xfId="8" applyFont="1" applyFill="1" applyBorder="1" applyAlignment="1">
      <alignment horizontal="left"/>
    </xf>
    <xf numFmtId="0" fontId="25" fillId="6" borderId="41" xfId="8" applyFont="1" applyFill="1" applyBorder="1" applyAlignment="1">
      <alignment horizontal="center"/>
    </xf>
    <xf numFmtId="0" fontId="25" fillId="6" borderId="22" xfId="8" applyFont="1" applyFill="1" applyBorder="1" applyAlignment="1">
      <alignment horizontal="right"/>
    </xf>
    <xf numFmtId="0" fontId="25" fillId="6" borderId="23" xfId="8" applyFont="1" applyFill="1" applyBorder="1"/>
    <xf numFmtId="0" fontId="25" fillId="6" borderId="18" xfId="8" applyFont="1" applyFill="1" applyBorder="1"/>
    <xf numFmtId="0" fontId="25" fillId="6" borderId="41" xfId="8" applyFont="1" applyFill="1" applyBorder="1" applyAlignment="1">
      <alignment horizontal="center" vertical="center" wrapText="1"/>
    </xf>
    <xf numFmtId="0" fontId="25" fillId="6" borderId="20" xfId="8" applyFont="1" applyFill="1" applyBorder="1" applyAlignment="1">
      <alignment horizontal="center" vertical="center" wrapText="1"/>
    </xf>
    <xf numFmtId="0" fontId="25" fillId="6" borderId="26" xfId="8" applyFont="1" applyFill="1" applyBorder="1" applyAlignment="1">
      <alignment horizontal="center" vertical="center"/>
    </xf>
    <xf numFmtId="0" fontId="25" fillId="6" borderId="45" xfId="8" applyFont="1" applyFill="1" applyBorder="1" applyAlignment="1">
      <alignment horizontal="left" vertical="center"/>
    </xf>
    <xf numFmtId="0" fontId="25" fillId="6" borderId="25" xfId="8" applyFont="1" applyFill="1" applyBorder="1" applyAlignment="1">
      <alignment horizontal="left" vertical="center"/>
    </xf>
    <xf numFmtId="0" fontId="25" fillId="6" borderId="25" xfId="8" applyFont="1" applyFill="1" applyBorder="1" applyAlignment="1">
      <alignment horizontal="center"/>
    </xf>
    <xf numFmtId="0" fontId="25" fillId="6" borderId="11" xfId="8" applyFont="1" applyFill="1" applyBorder="1" applyAlignment="1">
      <alignment vertical="center"/>
    </xf>
    <xf numFmtId="0" fontId="25" fillId="6" borderId="33" xfId="8" applyFont="1" applyFill="1" applyBorder="1"/>
    <xf numFmtId="0" fontId="25" fillId="6" borderId="11" xfId="8" applyFont="1" applyFill="1" applyBorder="1"/>
    <xf numFmtId="0" fontId="25" fillId="6" borderId="25" xfId="8" applyFont="1" applyFill="1" applyBorder="1" applyAlignment="1">
      <alignment horizontal="center" vertical="center" wrapText="1"/>
    </xf>
    <xf numFmtId="0" fontId="25" fillId="6" borderId="6" xfId="8" applyFont="1" applyFill="1" applyBorder="1" applyAlignment="1">
      <alignment horizontal="center" vertical="center" wrapText="1"/>
    </xf>
    <xf numFmtId="0" fontId="25" fillId="6" borderId="46" xfId="8" applyFont="1" applyFill="1" applyBorder="1" applyAlignment="1">
      <alignment horizontal="center" vertical="center"/>
    </xf>
    <xf numFmtId="0" fontId="25" fillId="6" borderId="47" xfId="8" applyFont="1" applyFill="1" applyBorder="1" applyAlignment="1">
      <alignment horizontal="left" vertical="center"/>
    </xf>
    <xf numFmtId="0" fontId="25" fillId="6" borderId="6" xfId="8" applyFont="1" applyFill="1" applyBorder="1" applyAlignment="1">
      <alignment horizontal="left" vertical="center"/>
    </xf>
    <xf numFmtId="0" fontId="25" fillId="6" borderId="36" xfId="8" applyFont="1" applyFill="1" applyBorder="1" applyAlignment="1">
      <alignment horizontal="left" vertical="center"/>
    </xf>
    <xf numFmtId="0" fontId="25" fillId="6" borderId="7" xfId="8" applyFont="1" applyFill="1" applyBorder="1" applyAlignment="1">
      <alignment horizontal="center"/>
    </xf>
    <xf numFmtId="0" fontId="25" fillId="6" borderId="36" xfId="8" applyFont="1" applyFill="1" applyBorder="1" applyAlignment="1">
      <alignment vertical="center"/>
    </xf>
    <xf numFmtId="0" fontId="25" fillId="6" borderId="48" xfId="8" applyFont="1" applyFill="1" applyBorder="1" applyAlignment="1">
      <alignment horizontal="left" vertical="center"/>
    </xf>
    <xf numFmtId="0" fontId="25" fillId="6" borderId="40" xfId="8" applyFont="1" applyFill="1" applyBorder="1" applyAlignment="1">
      <alignment horizontal="left" vertical="center"/>
    </xf>
    <xf numFmtId="0" fontId="25" fillId="6" borderId="40" xfId="8" applyFont="1" applyFill="1" applyBorder="1" applyAlignment="1">
      <alignment horizontal="left"/>
    </xf>
    <xf numFmtId="0" fontId="25" fillId="6" borderId="40" xfId="8" applyFont="1" applyFill="1" applyBorder="1" applyAlignment="1">
      <alignment horizontal="center"/>
    </xf>
    <xf numFmtId="0" fontId="25" fillId="6" borderId="19" xfId="8" applyFont="1" applyFill="1" applyBorder="1" applyAlignment="1">
      <alignment vertical="center"/>
    </xf>
    <xf numFmtId="0" fontId="25" fillId="6" borderId="19" xfId="8" applyFont="1" applyFill="1" applyBorder="1"/>
    <xf numFmtId="0" fontId="25" fillId="6" borderId="40" xfId="8" applyFont="1" applyFill="1" applyBorder="1" applyAlignment="1">
      <alignment vertical="center" wrapText="1"/>
    </xf>
    <xf numFmtId="0" fontId="25" fillId="6" borderId="34" xfId="8" applyFont="1" applyFill="1" applyBorder="1" applyAlignment="1">
      <alignment vertical="center" wrapText="1"/>
    </xf>
    <xf numFmtId="0" fontId="25" fillId="6" borderId="27" xfId="8" applyFont="1" applyFill="1" applyBorder="1" applyAlignment="1">
      <alignment vertical="center"/>
    </xf>
    <xf numFmtId="0" fontId="25" fillId="0" borderId="49" xfId="8" applyFont="1" applyBorder="1" applyAlignment="1">
      <alignment horizontal="left" vertical="center"/>
    </xf>
    <xf numFmtId="0" fontId="25" fillId="0" borderId="42" xfId="8" applyFont="1" applyBorder="1" applyAlignment="1">
      <alignment horizontal="left" vertical="center"/>
    </xf>
    <xf numFmtId="0" fontId="25" fillId="0" borderId="42" xfId="8" applyFont="1" applyBorder="1" applyAlignment="1">
      <alignment horizontal="left"/>
    </xf>
    <xf numFmtId="0" fontId="25" fillId="0" borderId="42" xfId="8" applyFont="1" applyBorder="1" applyAlignment="1">
      <alignment horizontal="center"/>
    </xf>
    <xf numFmtId="0" fontId="25" fillId="0" borderId="42" xfId="8" applyFont="1" applyBorder="1" applyAlignment="1">
      <alignment vertical="center"/>
    </xf>
    <xf numFmtId="0" fontId="25" fillId="0" borderId="42" xfId="8" applyFont="1" applyBorder="1"/>
    <xf numFmtId="0" fontId="25" fillId="0" borderId="42" xfId="8" applyFont="1" applyBorder="1" applyAlignment="1">
      <alignment vertical="center" wrapText="1"/>
    </xf>
    <xf numFmtId="0" fontId="25" fillId="0" borderId="50" xfId="8" applyFont="1" applyBorder="1" applyAlignment="1">
      <alignment vertical="center"/>
    </xf>
    <xf numFmtId="0" fontId="25" fillId="0" borderId="51" xfId="8" applyFont="1" applyBorder="1" applyAlignment="1">
      <alignment horizontal="center" vertical="center"/>
    </xf>
    <xf numFmtId="0" fontId="25" fillId="0" borderId="44" xfId="8" applyFont="1" applyBorder="1"/>
    <xf numFmtId="0" fontId="25" fillId="0" borderId="18" xfId="8" applyFont="1" applyBorder="1"/>
    <xf numFmtId="0" fontId="25" fillId="0" borderId="44" xfId="8" applyFont="1" applyBorder="1" applyAlignment="1">
      <alignment horizontal="center" vertical="center"/>
    </xf>
    <xf numFmtId="171" fontId="25" fillId="0" borderId="52" xfId="8" applyNumberFormat="1" applyFont="1" applyBorder="1" applyAlignment="1">
      <alignment horizontal="center"/>
    </xf>
    <xf numFmtId="0" fontId="25" fillId="0" borderId="0" xfId="8" applyFont="1" applyAlignment="1">
      <alignment horizontal="center" vertical="center"/>
    </xf>
    <xf numFmtId="166" fontId="25" fillId="0" borderId="53" xfId="8" applyNumberFormat="1" applyFont="1" applyBorder="1" applyAlignment="1">
      <alignment horizontal="center" vertical="center"/>
    </xf>
    <xf numFmtId="171" fontId="25" fillId="0" borderId="51" xfId="8" applyNumberFormat="1" applyFont="1" applyBorder="1" applyAlignment="1">
      <alignment horizontal="center" vertical="center"/>
    </xf>
    <xf numFmtId="0" fontId="25" fillId="0" borderId="11" xfId="8" applyFont="1" applyBorder="1"/>
    <xf numFmtId="172" fontId="25" fillId="0" borderId="11" xfId="8" applyNumberFormat="1" applyFont="1" applyBorder="1" applyAlignment="1">
      <alignment horizontal="center"/>
    </xf>
    <xf numFmtId="170" fontId="25" fillId="0" borderId="11" xfId="8" applyNumberFormat="1" applyFont="1" applyBorder="1" applyAlignment="1">
      <alignment horizontal="center" vertical="center"/>
    </xf>
    <xf numFmtId="171" fontId="25" fillId="0" borderId="53" xfId="8" applyNumberFormat="1" applyFont="1" applyBorder="1" applyAlignment="1">
      <alignment horizontal="center" vertical="center"/>
    </xf>
    <xf numFmtId="171" fontId="25" fillId="0" borderId="32" xfId="8" applyNumberFormat="1" applyFont="1" applyBorder="1" applyAlignment="1">
      <alignment horizontal="center" vertical="center"/>
    </xf>
    <xf numFmtId="0" fontId="25" fillId="0" borderId="19" xfId="8" applyFont="1" applyBorder="1"/>
    <xf numFmtId="172" fontId="25" fillId="0" borderId="19" xfId="8" applyNumberFormat="1" applyFont="1" applyBorder="1" applyAlignment="1">
      <alignment horizontal="center"/>
    </xf>
    <xf numFmtId="170" fontId="25" fillId="0" borderId="19" xfId="8" applyNumberFormat="1" applyFont="1" applyBorder="1" applyAlignment="1">
      <alignment horizontal="center" vertical="center"/>
    </xf>
    <xf numFmtId="0" fontId="25" fillId="0" borderId="42" xfId="8" applyFont="1" applyBorder="1" applyAlignment="1">
      <alignment horizontal="center" vertical="center"/>
    </xf>
    <xf numFmtId="171" fontId="25" fillId="0" borderId="50" xfId="8" applyNumberFormat="1" applyFont="1" applyBorder="1" applyAlignment="1">
      <alignment horizontal="center" vertical="center"/>
    </xf>
    <xf numFmtId="171" fontId="25" fillId="0" borderId="30" xfId="8" applyNumberFormat="1" applyFont="1" applyBorder="1" applyAlignment="1">
      <alignment horizontal="center" vertical="center"/>
    </xf>
    <xf numFmtId="164" fontId="3" fillId="3" borderId="11" xfId="0" applyNumberFormat="1" applyFont="1" applyFill="1" applyBorder="1" applyAlignment="1" applyProtection="1">
      <alignment horizontal="center" vertical="center"/>
      <protection locked="0"/>
    </xf>
    <xf numFmtId="1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3" applyFont="1" applyBorder="1" applyAlignment="1">
      <alignment horizontal="center" vertical="center"/>
    </xf>
    <xf numFmtId="169" fontId="4" fillId="3" borderId="24" xfId="1" applyNumberFormat="1" applyFont="1" applyFill="1" applyBorder="1" applyAlignment="1" applyProtection="1">
      <alignment horizontal="center" vertical="center"/>
      <protection locked="0"/>
    </xf>
    <xf numFmtId="0" fontId="24" fillId="0" borderId="0" xfId="8" applyFont="1"/>
    <xf numFmtId="0" fontId="25" fillId="0" borderId="0" xfId="8" applyFont="1" applyAlignment="1" applyProtection="1">
      <alignment horizontal="left"/>
      <protection locked="0"/>
    </xf>
    <xf numFmtId="0" fontId="25" fillId="0" borderId="0" xfId="8" applyFont="1" applyProtection="1">
      <protection locked="0"/>
    </xf>
    <xf numFmtId="0" fontId="25" fillId="6" borderId="36" xfId="8" applyFont="1" applyFill="1" applyBorder="1" applyAlignment="1" applyProtection="1">
      <alignment vertical="center"/>
      <protection locked="0"/>
    </xf>
    <xf numFmtId="0" fontId="25" fillId="6" borderId="19" xfId="8" applyFont="1" applyFill="1" applyBorder="1" applyAlignment="1" applyProtection="1">
      <alignment vertical="center"/>
      <protection locked="0"/>
    </xf>
    <xf numFmtId="0" fontId="25" fillId="6" borderId="19" xfId="8" applyFont="1" applyFill="1" applyBorder="1" applyProtection="1">
      <protection locked="0"/>
    </xf>
    <xf numFmtId="0" fontId="25" fillId="0" borderId="44" xfId="8" applyFont="1" applyBorder="1" applyAlignment="1" applyProtection="1">
      <alignment horizontal="left"/>
      <protection locked="0"/>
    </xf>
    <xf numFmtId="0" fontId="25" fillId="0" borderId="44" xfId="8" applyFont="1" applyBorder="1" applyAlignment="1" applyProtection="1">
      <alignment horizontal="center"/>
      <protection locked="0"/>
    </xf>
    <xf numFmtId="0" fontId="25" fillId="0" borderId="44" xfId="8" applyFont="1" applyBorder="1" applyProtection="1">
      <protection locked="0"/>
    </xf>
    <xf numFmtId="166" fontId="25" fillId="0" borderId="18" xfId="8" applyNumberFormat="1" applyFont="1" applyBorder="1" applyAlignment="1" applyProtection="1">
      <alignment horizontal="center"/>
      <protection locked="0"/>
    </xf>
    <xf numFmtId="172" fontId="25" fillId="0" borderId="41" xfId="8" applyNumberFormat="1" applyFont="1" applyBorder="1" applyAlignment="1">
      <alignment horizontal="center"/>
    </xf>
    <xf numFmtId="170" fontId="25" fillId="0" borderId="18" xfId="8" applyNumberFormat="1" applyFont="1" applyBorder="1" applyAlignment="1">
      <alignment horizontal="center" vertical="center"/>
    </xf>
    <xf numFmtId="0" fontId="25" fillId="0" borderId="1" xfId="8" applyFont="1" applyBorder="1" applyAlignment="1" applyProtection="1">
      <alignment horizontal="left"/>
      <protection locked="0"/>
    </xf>
    <xf numFmtId="0" fontId="25" fillId="0" borderId="0" xfId="8" applyFont="1" applyAlignment="1" applyProtection="1">
      <alignment horizontal="center"/>
      <protection locked="0"/>
    </xf>
    <xf numFmtId="0" fontId="25" fillId="0" borderId="9" xfId="8" applyFont="1" applyBorder="1" applyProtection="1">
      <protection locked="0"/>
    </xf>
    <xf numFmtId="166" fontId="25" fillId="0" borderId="11" xfId="8" applyNumberFormat="1" applyFont="1" applyBorder="1" applyAlignment="1" applyProtection="1">
      <alignment horizontal="center"/>
      <protection locked="0"/>
    </xf>
    <xf numFmtId="0" fontId="25" fillId="0" borderId="42" xfId="8" applyFont="1" applyBorder="1" applyAlignment="1" applyProtection="1">
      <alignment horizontal="left"/>
      <protection locked="0"/>
    </xf>
    <xf numFmtId="0" fontId="25" fillId="0" borderId="42" xfId="8" applyFont="1" applyBorder="1" applyAlignment="1" applyProtection="1">
      <alignment horizontal="center"/>
      <protection locked="0"/>
    </xf>
    <xf numFmtId="0" fontId="25" fillId="0" borderId="42" xfId="8" applyFont="1" applyBorder="1" applyProtection="1">
      <protection locked="0"/>
    </xf>
    <xf numFmtId="166" fontId="25" fillId="0" borderId="19" xfId="8" applyNumberFormat="1" applyFont="1" applyBorder="1" applyAlignment="1" applyProtection="1">
      <alignment horizontal="center"/>
      <protection locked="0"/>
    </xf>
    <xf numFmtId="0" fontId="25" fillId="0" borderId="11" xfId="8" applyFont="1" applyBorder="1" applyAlignment="1" applyProtection="1">
      <alignment horizontal="left"/>
      <protection locked="0"/>
    </xf>
    <xf numFmtId="0" fontId="27" fillId="0" borderId="0" xfId="0" applyFont="1"/>
    <xf numFmtId="0" fontId="3" fillId="0" borderId="0" xfId="5" applyFont="1"/>
    <xf numFmtId="0" fontId="3" fillId="0" borderId="0" xfId="5" applyFont="1" applyAlignment="1">
      <alignment horizontal="center"/>
    </xf>
    <xf numFmtId="0" fontId="29" fillId="0" borderId="60" xfId="3" applyFont="1" applyBorder="1" applyAlignment="1">
      <alignment vertical="center" wrapText="1"/>
    </xf>
    <xf numFmtId="169" fontId="4" fillId="2" borderId="17" xfId="1" applyNumberFormat="1" applyFont="1" applyFill="1" applyBorder="1" applyAlignment="1">
      <alignment vertical="center"/>
    </xf>
    <xf numFmtId="0" fontId="7" fillId="0" borderId="0" xfId="3"/>
    <xf numFmtId="167" fontId="3" fillId="0" borderId="0" xfId="1" applyNumberFormat="1" applyFont="1"/>
    <xf numFmtId="0" fontId="3" fillId="0" borderId="1" xfId="5" applyFont="1" applyBorder="1"/>
    <xf numFmtId="9" fontId="9" fillId="0" borderId="0" xfId="5" applyNumberFormat="1" applyFont="1" applyAlignment="1">
      <alignment horizontal="center" textRotation="90" wrapText="1"/>
    </xf>
    <xf numFmtId="0" fontId="5" fillId="0" borderId="19" xfId="5" applyFont="1" applyBorder="1" applyAlignment="1">
      <alignment horizontal="center" wrapText="1"/>
    </xf>
    <xf numFmtId="166" fontId="3" fillId="0" borderId="0" xfId="5" applyNumberFormat="1" applyFont="1" applyAlignment="1">
      <alignment horizontal="center"/>
    </xf>
    <xf numFmtId="166" fontId="8" fillId="0" borderId="16" xfId="5" applyNumberFormat="1" applyFont="1" applyBorder="1" applyAlignment="1">
      <alignment horizontal="center" vertical="center"/>
    </xf>
    <xf numFmtId="0" fontId="3" fillId="0" borderId="1" xfId="5" applyFont="1" applyBorder="1" applyAlignment="1">
      <alignment horizontal="left"/>
    </xf>
    <xf numFmtId="14" fontId="3" fillId="0" borderId="0" xfId="5" applyNumberFormat="1" applyFont="1"/>
    <xf numFmtId="0" fontId="4" fillId="0" borderId="13" xfId="5" applyFont="1" applyBorder="1" applyAlignment="1" applyProtection="1">
      <alignment horizontal="center" vertical="center"/>
      <protection locked="0"/>
    </xf>
    <xf numFmtId="0" fontId="3" fillId="0" borderId="2" xfId="0" applyFont="1" applyBorder="1"/>
    <xf numFmtId="0" fontId="3" fillId="0" borderId="2" xfId="5" applyFont="1" applyBorder="1" applyAlignment="1">
      <alignment horizontal="left"/>
    </xf>
    <xf numFmtId="0" fontId="3" fillId="0" borderId="1" xfId="3" applyFont="1" applyBorder="1" applyAlignment="1" applyProtection="1">
      <alignment horizontal="left"/>
      <protection locked="0"/>
    </xf>
    <xf numFmtId="0" fontId="3" fillId="0" borderId="0" xfId="5" applyFont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3" fillId="2" borderId="10" xfId="5" applyFont="1" applyFill="1" applyBorder="1"/>
    <xf numFmtId="0" fontId="3" fillId="0" borderId="12" xfId="5" applyFont="1" applyBorder="1"/>
    <xf numFmtId="0" fontId="3" fillId="0" borderId="10" xfId="5" applyFont="1" applyBorder="1"/>
    <xf numFmtId="0" fontId="3" fillId="0" borderId="2" xfId="5" applyFont="1" applyBorder="1"/>
    <xf numFmtId="0" fontId="3" fillId="3" borderId="11" xfId="5" applyFont="1" applyFill="1" applyBorder="1" applyAlignment="1" applyProtection="1">
      <alignment horizontal="left"/>
      <protection locked="0"/>
    </xf>
    <xf numFmtId="0" fontId="3" fillId="0" borderId="2" xfId="5" applyFont="1" applyBorder="1" applyAlignment="1">
      <alignment horizontal="right"/>
    </xf>
    <xf numFmtId="165" fontId="4" fillId="0" borderId="12" xfId="5" applyNumberFormat="1" applyFont="1" applyBorder="1" applyAlignment="1">
      <alignment horizontal="center"/>
    </xf>
    <xf numFmtId="166" fontId="3" fillId="0" borderId="11" xfId="1" applyNumberFormat="1" applyFont="1" applyFill="1" applyBorder="1" applyAlignment="1" applyProtection="1">
      <alignment horizontal="center"/>
    </xf>
    <xf numFmtId="0" fontId="9" fillId="0" borderId="43" xfId="5" applyFont="1" applyBorder="1" applyAlignment="1">
      <alignment horizontal="center" vertical="center" textRotation="90" wrapText="1"/>
    </xf>
    <xf numFmtId="0" fontId="14" fillId="0" borderId="18" xfId="3" applyFont="1" applyBorder="1" applyAlignment="1">
      <alignment horizontal="center" vertical="center" wrapText="1"/>
    </xf>
    <xf numFmtId="166" fontId="4" fillId="0" borderId="28" xfId="1" applyNumberFormat="1" applyFont="1" applyFill="1" applyBorder="1" applyAlignment="1" applyProtection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9" fontId="12" fillId="0" borderId="0" xfId="0" applyNumberFormat="1" applyFont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9" fillId="0" borderId="0" xfId="3" applyFont="1" applyAlignment="1">
      <alignment horizontal="left" vertical="center" wrapText="1" indent="1"/>
    </xf>
    <xf numFmtId="169" fontId="32" fillId="3" borderId="17" xfId="3" applyNumberFormat="1" applyFont="1" applyFill="1" applyBorder="1" applyAlignment="1" applyProtection="1">
      <alignment horizontal="center" vertical="center" wrapText="1"/>
      <protection locked="0"/>
    </xf>
    <xf numFmtId="0" fontId="29" fillId="0" borderId="50" xfId="3" applyFont="1" applyBorder="1" applyAlignment="1">
      <alignment horizontal="left" vertical="center" wrapText="1" indent="1"/>
    </xf>
    <xf numFmtId="169" fontId="4" fillId="0" borderId="42" xfId="1" applyNumberFormat="1" applyFont="1" applyFill="1" applyBorder="1" applyAlignment="1" applyProtection="1">
      <alignment horizontal="center" vertical="center"/>
      <protection locked="0"/>
    </xf>
    <xf numFmtId="0" fontId="12" fillId="3" borderId="17" xfId="3" applyFont="1" applyFill="1" applyBorder="1" applyAlignment="1" applyProtection="1">
      <alignment horizontal="center" vertical="center" wrapText="1"/>
      <protection locked="0"/>
    </xf>
    <xf numFmtId="169" fontId="4" fillId="3" borderId="25" xfId="1" applyNumberFormat="1" applyFont="1" applyFill="1" applyBorder="1" applyAlignment="1" applyProtection="1">
      <alignment vertical="center"/>
      <protection locked="0"/>
    </xf>
    <xf numFmtId="0" fontId="29" fillId="0" borderId="60" xfId="3" applyFont="1" applyBorder="1" applyAlignment="1">
      <alignment vertical="center"/>
    </xf>
    <xf numFmtId="0" fontId="8" fillId="0" borderId="15" xfId="3" applyFont="1" applyBorder="1" applyAlignment="1">
      <alignment vertical="center"/>
    </xf>
    <xf numFmtId="0" fontId="3" fillId="0" borderId="1" xfId="3" applyFont="1" applyBorder="1"/>
    <xf numFmtId="0" fontId="3" fillId="0" borderId="1" xfId="3" applyFont="1" applyBorder="1" applyAlignment="1">
      <alignment horizontal="left"/>
    </xf>
    <xf numFmtId="0" fontId="3" fillId="0" borderId="0" xfId="3" applyFont="1" applyAlignment="1">
      <alignment horizontal="left"/>
    </xf>
    <xf numFmtId="167" fontId="3" fillId="0" borderId="0" xfId="1" applyNumberFormat="1" applyFont="1" applyBorder="1" applyProtection="1">
      <protection locked="0"/>
    </xf>
    <xf numFmtId="0" fontId="3" fillId="0" borderId="0" xfId="3" applyFont="1" applyProtection="1">
      <protection locked="0"/>
    </xf>
    <xf numFmtId="0" fontId="8" fillId="0" borderId="13" xfId="3" applyFont="1" applyBorder="1" applyAlignment="1">
      <alignment vertical="center"/>
    </xf>
    <xf numFmtId="0" fontId="30" fillId="0" borderId="17" xfId="3" applyFont="1" applyBorder="1" applyAlignment="1">
      <alignment horizontal="center" vertical="center" wrapText="1"/>
    </xf>
    <xf numFmtId="0" fontId="30" fillId="0" borderId="17" xfId="5" applyFont="1" applyBorder="1" applyAlignment="1">
      <alignment horizontal="center" vertical="center" wrapText="1"/>
    </xf>
    <xf numFmtId="0" fontId="31" fillId="0" borderId="17" xfId="3" applyFont="1" applyBorder="1" applyAlignment="1">
      <alignment horizontal="center" vertical="center" wrapText="1"/>
    </xf>
    <xf numFmtId="0" fontId="30" fillId="0" borderId="15" xfId="5" applyFont="1" applyBorder="1" applyAlignment="1">
      <alignment horizontal="center" vertical="center" wrapText="1"/>
    </xf>
    <xf numFmtId="169" fontId="9" fillId="3" borderId="17" xfId="3" applyNumberFormat="1" applyFont="1" applyFill="1" applyBorder="1" applyAlignment="1" applyProtection="1">
      <alignment horizontal="center" vertical="center"/>
      <protection locked="0"/>
    </xf>
    <xf numFmtId="169" fontId="32" fillId="3" borderId="15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54" xfId="7" applyFont="1" applyBorder="1" applyAlignment="1">
      <alignment horizontal="left" vertical="center" wrapText="1"/>
    </xf>
    <xf numFmtId="0" fontId="9" fillId="0" borderId="56" xfId="7" applyFont="1" applyBorder="1" applyAlignment="1">
      <alignment horizontal="left" vertical="center" wrapText="1"/>
    </xf>
    <xf numFmtId="1" fontId="26" fillId="3" borderId="55" xfId="7" applyNumberFormat="1" applyFont="1" applyFill="1" applyBorder="1" applyAlignment="1" applyProtection="1">
      <alignment horizontal="center" vertical="center"/>
      <protection locked="0"/>
    </xf>
    <xf numFmtId="1" fontId="26" fillId="3" borderId="57" xfId="7" applyNumberFormat="1" applyFont="1" applyFill="1" applyBorder="1" applyAlignment="1" applyProtection="1">
      <alignment horizontal="center" vertical="center"/>
      <protection locked="0"/>
    </xf>
    <xf numFmtId="0" fontId="28" fillId="0" borderId="58" xfId="3" applyFont="1" applyBorder="1" applyAlignment="1">
      <alignment horizontal="center" vertical="center"/>
    </xf>
    <xf numFmtId="0" fontId="28" fillId="0" borderId="52" xfId="3" applyFont="1" applyBorder="1" applyAlignment="1">
      <alignment horizontal="center" vertical="center"/>
    </xf>
    <xf numFmtId="0" fontId="28" fillId="0" borderId="37" xfId="3" applyFont="1" applyBorder="1" applyAlignment="1">
      <alignment horizontal="center" vertical="center" wrapText="1"/>
    </xf>
    <xf numFmtId="0" fontId="28" fillId="0" borderId="18" xfId="3" applyFont="1" applyBorder="1" applyAlignment="1">
      <alignment horizontal="center" vertical="center" wrapText="1"/>
    </xf>
    <xf numFmtId="0" fontId="28" fillId="0" borderId="24" xfId="3" applyFont="1" applyBorder="1" applyAlignment="1">
      <alignment horizontal="center" vertical="center" wrapText="1"/>
    </xf>
    <xf numFmtId="0" fontId="29" fillId="0" borderId="44" xfId="3" applyFont="1" applyBorder="1" applyAlignment="1">
      <alignment horizontal="left" vertical="center" wrapText="1" indent="1"/>
    </xf>
    <xf numFmtId="0" fontId="29" fillId="0" borderId="0" xfId="3" applyFont="1" applyAlignment="1">
      <alignment horizontal="left" vertical="center" wrapText="1" indent="1"/>
    </xf>
    <xf numFmtId="0" fontId="3" fillId="0" borderId="0" xfId="5" applyFont="1" applyAlignment="1">
      <alignment horizontal="left"/>
    </xf>
    <xf numFmtId="0" fontId="3" fillId="0" borderId="1" xfId="5" applyFont="1" applyBorder="1" applyAlignment="1">
      <alignment horizontal="left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44" xfId="5" applyFont="1" applyBorder="1" applyAlignment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14" fontId="3" fillId="0" borderId="1" xfId="0" applyNumberFormat="1" applyFont="1" applyBorder="1" applyAlignment="1" applyProtection="1">
      <alignment horizontal="left"/>
      <protection locked="0"/>
    </xf>
    <xf numFmtId="0" fontId="14" fillId="0" borderId="20" xfId="3" applyFont="1" applyBorder="1" applyAlignment="1">
      <alignment horizontal="left" vertical="top" wrapText="1" indent="1"/>
    </xf>
    <xf numFmtId="0" fontId="14" fillId="0" borderId="44" xfId="3" applyFont="1" applyBorder="1" applyAlignment="1">
      <alignment horizontal="left" vertical="top" wrapText="1" indent="1"/>
    </xf>
    <xf numFmtId="0" fontId="14" fillId="0" borderId="6" xfId="3" applyFont="1" applyBorder="1" applyAlignment="1">
      <alignment horizontal="left" vertical="top" wrapText="1" indent="1"/>
    </xf>
    <xf numFmtId="0" fontId="14" fillId="0" borderId="0" xfId="3" applyFont="1" applyAlignment="1">
      <alignment horizontal="left" vertical="top" wrapText="1" indent="1"/>
    </xf>
    <xf numFmtId="0" fontId="16" fillId="0" borderId="58" xfId="3" applyFont="1" applyBorder="1" applyAlignment="1">
      <alignment vertical="center" wrapText="1"/>
    </xf>
    <xf numFmtId="0" fontId="16" fillId="0" borderId="52" xfId="3" applyFont="1" applyBorder="1" applyAlignment="1">
      <alignment vertical="center" wrapText="1"/>
    </xf>
    <xf numFmtId="0" fontId="16" fillId="0" borderId="47" xfId="3" applyFont="1" applyBorder="1" applyAlignment="1">
      <alignment vertical="center" wrapText="1"/>
    </xf>
    <xf numFmtId="0" fontId="16" fillId="0" borderId="53" xfId="3" applyFont="1" applyBorder="1" applyAlignment="1">
      <alignment vertical="center" wrapText="1"/>
    </xf>
    <xf numFmtId="0" fontId="16" fillId="0" borderId="49" xfId="3" applyFont="1" applyBorder="1" applyAlignment="1">
      <alignment vertical="center" wrapText="1"/>
    </xf>
    <xf numFmtId="0" fontId="16" fillId="0" borderId="50" xfId="3" applyFont="1" applyBorder="1" applyAlignment="1">
      <alignment vertical="center" wrapText="1"/>
    </xf>
    <xf numFmtId="0" fontId="14" fillId="0" borderId="21" xfId="3" applyFont="1" applyBorder="1" applyAlignment="1">
      <alignment horizontal="center" vertical="center" wrapText="1"/>
    </xf>
    <xf numFmtId="0" fontId="14" fillId="0" borderId="7" xfId="3" applyFont="1" applyBorder="1" applyAlignment="1">
      <alignment horizontal="center" vertical="center" wrapText="1"/>
    </xf>
    <xf numFmtId="0" fontId="14" fillId="0" borderId="35" xfId="3" applyFont="1" applyBorder="1" applyAlignment="1">
      <alignment horizontal="center" vertical="center" wrapText="1"/>
    </xf>
    <xf numFmtId="166" fontId="3" fillId="2" borderId="41" xfId="1" applyNumberFormat="1" applyFont="1" applyFill="1" applyBorder="1" applyAlignment="1" applyProtection="1">
      <alignment horizontal="center" vertical="center"/>
    </xf>
    <xf numFmtId="166" fontId="3" fillId="2" borderId="25" xfId="1" applyNumberFormat="1" applyFont="1" applyFill="1" applyBorder="1" applyAlignment="1" applyProtection="1">
      <alignment horizontal="center" vertical="center"/>
    </xf>
    <xf numFmtId="166" fontId="3" fillId="2" borderId="40" xfId="1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left"/>
    </xf>
    <xf numFmtId="0" fontId="8" fillId="0" borderId="15" xfId="5" applyFont="1" applyBorder="1" applyAlignment="1">
      <alignment horizontal="left" vertical="center"/>
    </xf>
    <xf numFmtId="0" fontId="8" fillId="0" borderId="14" xfId="5" applyFont="1" applyBorder="1" applyAlignment="1">
      <alignment horizontal="left" vertical="center"/>
    </xf>
    <xf numFmtId="0" fontId="8" fillId="0" borderId="13" xfId="5" applyFont="1" applyBorder="1" applyAlignment="1">
      <alignment horizontal="left" vertical="center"/>
    </xf>
    <xf numFmtId="0" fontId="3" fillId="0" borderId="2" xfId="5" applyFont="1" applyBorder="1" applyAlignment="1">
      <alignment horizontal="left"/>
    </xf>
    <xf numFmtId="14" fontId="3" fillId="0" borderId="0" xfId="0" applyNumberFormat="1" applyFont="1" applyAlignment="1" applyProtection="1">
      <alignment horizontal="left"/>
      <protection locked="0"/>
    </xf>
    <xf numFmtId="166" fontId="4" fillId="0" borderId="26" xfId="1" applyNumberFormat="1" applyFont="1" applyBorder="1" applyAlignment="1">
      <alignment horizontal="center" vertical="center" wrapText="1"/>
    </xf>
    <xf numFmtId="166" fontId="4" fillId="0" borderId="46" xfId="1" applyNumberFormat="1" applyFont="1" applyBorder="1" applyAlignment="1">
      <alignment horizontal="center" vertical="center" wrapText="1"/>
    </xf>
    <xf numFmtId="166" fontId="4" fillId="0" borderId="27" xfId="1" applyNumberFormat="1" applyFont="1" applyBorder="1" applyAlignment="1">
      <alignment horizontal="center" vertical="center" wrapText="1"/>
    </xf>
    <xf numFmtId="9" fontId="30" fillId="0" borderId="8" xfId="3" applyNumberFormat="1" applyFont="1" applyBorder="1" applyAlignment="1">
      <alignment horizontal="center" vertical="center" wrapText="1"/>
    </xf>
    <xf numFmtId="0" fontId="2" fillId="0" borderId="9" xfId="3" applyFont="1" applyBorder="1" applyAlignment="1">
      <alignment horizontal="center" vertical="center" wrapText="1"/>
    </xf>
    <xf numFmtId="9" fontId="30" fillId="0" borderId="1" xfId="3" applyNumberFormat="1" applyFont="1" applyBorder="1" applyAlignment="1">
      <alignment horizontal="center" vertical="center" wrapText="1"/>
    </xf>
    <xf numFmtId="0" fontId="29" fillId="0" borderId="66" xfId="3" applyFont="1" applyBorder="1" applyAlignment="1">
      <alignment horizontal="center" vertical="center" wrapText="1"/>
    </xf>
    <xf numFmtId="0" fontId="9" fillId="3" borderId="49" xfId="3" applyFont="1" applyFill="1" applyBorder="1" applyAlignment="1" applyProtection="1">
      <alignment horizontal="center" vertical="center" wrapText="1"/>
      <protection locked="0"/>
    </xf>
    <xf numFmtId="0" fontId="9" fillId="3" borderId="42" xfId="3" applyFont="1" applyFill="1" applyBorder="1" applyAlignment="1" applyProtection="1">
      <alignment horizontal="center" vertical="center" wrapText="1"/>
      <protection locked="0"/>
    </xf>
    <xf numFmtId="0" fontId="9" fillId="3" borderId="67" xfId="3" quotePrefix="1" applyFont="1" applyFill="1" applyBorder="1" applyAlignment="1" applyProtection="1">
      <alignment horizontal="center" vertical="center" wrapText="1"/>
      <protection locked="0"/>
    </xf>
    <xf numFmtId="0" fontId="9" fillId="3" borderId="68" xfId="3" quotePrefix="1" applyFont="1" applyFill="1" applyBorder="1" applyAlignment="1" applyProtection="1">
      <alignment horizontal="center" vertical="center" wrapText="1"/>
      <protection locked="0"/>
    </xf>
    <xf numFmtId="0" fontId="9" fillId="3" borderId="50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Border="1" applyAlignment="1">
      <alignment horizontal="center" vertical="center" textRotation="90" wrapText="1"/>
    </xf>
    <xf numFmtId="0" fontId="9" fillId="0" borderId="59" xfId="3" applyFont="1" applyBorder="1" applyAlignment="1">
      <alignment horizontal="center" vertical="center" textRotation="90" wrapText="1"/>
    </xf>
    <xf numFmtId="0" fontId="9" fillId="0" borderId="60" xfId="3" applyFont="1" applyBorder="1" applyAlignment="1">
      <alignment horizontal="center" vertical="center" textRotation="90" wrapText="1"/>
    </xf>
    <xf numFmtId="166" fontId="8" fillId="0" borderId="15" xfId="3" applyNumberFormat="1" applyFont="1" applyBorder="1" applyAlignment="1">
      <alignment horizontal="center" vertical="center"/>
    </xf>
    <xf numFmtId="166" fontId="8" fillId="0" borderId="13" xfId="3" applyNumberFormat="1" applyFont="1" applyBorder="1" applyAlignment="1">
      <alignment horizontal="center" vertical="center"/>
    </xf>
    <xf numFmtId="0" fontId="9" fillId="0" borderId="30" xfId="3" applyFont="1" applyBorder="1" applyAlignment="1">
      <alignment horizontal="center" vertical="center" textRotation="90" wrapText="1"/>
    </xf>
    <xf numFmtId="0" fontId="9" fillId="0" borderId="32" xfId="3" applyFont="1" applyBorder="1" applyAlignment="1">
      <alignment horizontal="center" vertical="center" textRotation="90" wrapText="1"/>
    </xf>
    <xf numFmtId="0" fontId="12" fillId="0" borderId="44" xfId="3" applyFont="1" applyBorder="1" applyAlignment="1">
      <alignment horizontal="left" vertical="center" wrapText="1" indent="1"/>
    </xf>
    <xf numFmtId="0" fontId="12" fillId="0" borderId="52" xfId="3" applyFont="1" applyBorder="1" applyAlignment="1">
      <alignment horizontal="left" vertical="center" wrapText="1" indent="1"/>
    </xf>
    <xf numFmtId="0" fontId="15" fillId="0" borderId="58" xfId="3" applyFont="1" applyBorder="1" applyAlignment="1">
      <alignment horizontal="center" vertical="center" wrapText="1"/>
    </xf>
    <xf numFmtId="0" fontId="15" fillId="0" borderId="52" xfId="3" applyFont="1" applyBorder="1" applyAlignment="1">
      <alignment horizontal="center" vertical="center" wrapText="1"/>
    </xf>
    <xf numFmtId="0" fontId="15" fillId="0" borderId="49" xfId="3" applyFont="1" applyBorder="1" applyAlignment="1">
      <alignment horizontal="center" vertical="center" wrapText="1"/>
    </xf>
    <xf numFmtId="0" fontId="15" fillId="0" borderId="50" xfId="3" applyFont="1" applyBorder="1" applyAlignment="1">
      <alignment horizontal="center" vertical="center" wrapText="1"/>
    </xf>
    <xf numFmtId="0" fontId="14" fillId="0" borderId="42" xfId="3" applyFont="1" applyBorder="1" applyAlignment="1">
      <alignment horizontal="center" vertical="center" wrapText="1"/>
    </xf>
    <xf numFmtId="166" fontId="4" fillId="0" borderId="50" xfId="1" applyNumberFormat="1" applyFont="1" applyBorder="1" applyAlignment="1">
      <alignment horizontal="center" vertical="center" wrapText="1"/>
    </xf>
    <xf numFmtId="0" fontId="9" fillId="0" borderId="51" xfId="3" applyFont="1" applyBorder="1" applyAlignment="1">
      <alignment horizontal="center" vertical="center" textRotation="90" wrapText="1"/>
    </xf>
    <xf numFmtId="0" fontId="9" fillId="0" borderId="47" xfId="3" applyFont="1" applyBorder="1" applyAlignment="1">
      <alignment horizontal="center" vertical="center" textRotation="90" wrapText="1"/>
    </xf>
    <xf numFmtId="0" fontId="29" fillId="0" borderId="58" xfId="3" applyFont="1" applyBorder="1" applyAlignment="1">
      <alignment horizontal="center" vertical="center" wrapText="1"/>
    </xf>
    <xf numFmtId="0" fontId="29" fillId="0" borderId="52" xfId="3" applyFont="1" applyBorder="1" applyAlignment="1">
      <alignment horizontal="center" vertical="center" wrapText="1"/>
    </xf>
    <xf numFmtId="0" fontId="29" fillId="0" borderId="47" xfId="3" applyFont="1" applyBorder="1" applyAlignment="1">
      <alignment horizontal="center" vertical="center" wrapText="1"/>
    </xf>
    <xf numFmtId="0" fontId="29" fillId="0" borderId="53" xfId="3" applyFont="1" applyBorder="1" applyAlignment="1">
      <alignment horizontal="center" vertical="center" wrapText="1"/>
    </xf>
    <xf numFmtId="0" fontId="29" fillId="0" borderId="0" xfId="3" applyFont="1" applyAlignment="1">
      <alignment horizontal="center" vertical="center" wrapText="1"/>
    </xf>
    <xf numFmtId="0" fontId="29" fillId="0" borderId="49" xfId="3" applyFont="1" applyBorder="1" applyAlignment="1">
      <alignment horizontal="center" vertical="center" wrapText="1"/>
    </xf>
    <xf numFmtId="0" fontId="29" fillId="0" borderId="50" xfId="3" applyFont="1" applyBorder="1" applyAlignment="1">
      <alignment horizontal="center" vertical="center" wrapText="1"/>
    </xf>
    <xf numFmtId="0" fontId="14" fillId="0" borderId="43" xfId="3" applyFont="1" applyBorder="1" applyAlignment="1">
      <alignment horizontal="center" vertical="center" wrapText="1"/>
    </xf>
    <xf numFmtId="0" fontId="14" fillId="0" borderId="45" xfId="3" applyFont="1" applyBorder="1" applyAlignment="1">
      <alignment horizontal="center" vertical="center" wrapText="1"/>
    </xf>
    <xf numFmtId="0" fontId="14" fillId="0" borderId="47" xfId="3" applyFont="1" applyBorder="1" applyAlignment="1">
      <alignment horizontal="center" vertical="center" wrapText="1"/>
    </xf>
    <xf numFmtId="0" fontId="14" fillId="0" borderId="49" xfId="3" applyFont="1" applyBorder="1" applyAlignment="1">
      <alignment horizontal="center" vertical="center" wrapText="1"/>
    </xf>
    <xf numFmtId="166" fontId="3" fillId="0" borderId="41" xfId="1" applyNumberFormat="1" applyFont="1" applyFill="1" applyBorder="1" applyAlignment="1" applyProtection="1">
      <alignment horizontal="center" vertical="center"/>
    </xf>
    <xf numFmtId="166" fontId="3" fillId="0" borderId="25" xfId="1" applyNumberFormat="1" applyFont="1" applyFill="1" applyBorder="1" applyAlignment="1" applyProtection="1">
      <alignment horizontal="center" vertical="center"/>
    </xf>
    <xf numFmtId="166" fontId="3" fillId="0" borderId="40" xfId="1" applyNumberFormat="1" applyFont="1" applyFill="1" applyBorder="1" applyAlignment="1" applyProtection="1">
      <alignment horizontal="center" vertical="center"/>
    </xf>
    <xf numFmtId="166" fontId="4" fillId="0" borderId="53" xfId="1" applyNumberFormat="1" applyFont="1" applyBorder="1" applyAlignment="1">
      <alignment horizontal="center" vertical="center" wrapText="1"/>
    </xf>
    <xf numFmtId="0" fontId="30" fillId="0" borderId="63" xfId="3" applyFont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 wrapText="1"/>
    </xf>
    <xf numFmtId="0" fontId="30" fillId="0" borderId="3" xfId="3" applyFont="1" applyBorder="1" applyAlignment="1">
      <alignment horizontal="center" vertical="center" wrapText="1"/>
    </xf>
    <xf numFmtId="0" fontId="2" fillId="0" borderId="5" xfId="3" applyFont="1" applyBorder="1" applyAlignment="1">
      <alignment horizontal="center" vertical="center" wrapText="1"/>
    </xf>
    <xf numFmtId="0" fontId="30" fillId="0" borderId="4" xfId="3" applyFont="1" applyBorder="1" applyAlignment="1">
      <alignment horizontal="center" vertical="center" wrapText="1"/>
    </xf>
    <xf numFmtId="0" fontId="29" fillId="0" borderId="64" xfId="3" applyFont="1" applyBorder="1" applyAlignment="1">
      <alignment horizontal="center" vertical="center" wrapText="1"/>
    </xf>
    <xf numFmtId="9" fontId="30" fillId="0" borderId="65" xfId="3" applyNumberFormat="1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53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/>
    </xf>
    <xf numFmtId="0" fontId="8" fillId="0" borderId="6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 applyProtection="1">
      <alignment horizontal="left" vertical="top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left" vertical="top"/>
      <protection locked="0"/>
    </xf>
    <xf numFmtId="0" fontId="4" fillId="0" borderId="6" xfId="0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4" fillId="0" borderId="9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61" xfId="5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1" fillId="0" borderId="22" xfId="5" applyFont="1" applyBorder="1" applyAlignment="1">
      <alignment horizontal="left" vertical="center" wrapText="1"/>
    </xf>
    <xf numFmtId="0" fontId="11" fillId="0" borderId="62" xfId="5" applyFont="1" applyBorder="1" applyAlignment="1">
      <alignment horizontal="left" vertical="center" wrapText="1"/>
    </xf>
    <xf numFmtId="0" fontId="11" fillId="0" borderId="23" xfId="5" applyFont="1" applyBorder="1" applyAlignment="1">
      <alignment horizontal="left" vertical="center" wrapText="1"/>
    </xf>
    <xf numFmtId="0" fontId="3" fillId="0" borderId="10" xfId="5" applyFont="1" applyBorder="1" applyAlignment="1">
      <alignment horizontal="left" vertical="center"/>
    </xf>
    <xf numFmtId="0" fontId="3" fillId="0" borderId="12" xfId="5" applyFont="1" applyBorder="1" applyAlignment="1">
      <alignment horizontal="left" vertical="center"/>
    </xf>
    <xf numFmtId="0" fontId="3" fillId="0" borderId="2" xfId="5" applyFont="1" applyBorder="1" applyAlignment="1">
      <alignment horizontal="left" vertical="center"/>
    </xf>
    <xf numFmtId="0" fontId="9" fillId="0" borderId="37" xfId="0" applyFont="1" applyBorder="1" applyAlignment="1">
      <alignment horizontal="center" vertical="center" textRotation="90" wrapText="1"/>
    </xf>
    <xf numFmtId="0" fontId="9" fillId="0" borderId="39" xfId="0" applyFont="1" applyBorder="1" applyAlignment="1">
      <alignment horizontal="center" vertical="center" textRotation="90" wrapText="1"/>
    </xf>
    <xf numFmtId="0" fontId="9" fillId="0" borderId="37" xfId="5" applyFont="1" applyBorder="1" applyAlignment="1">
      <alignment horizontal="center" vertical="center" textRotation="90" wrapText="1"/>
    </xf>
    <xf numFmtId="0" fontId="9" fillId="0" borderId="38" xfId="5" applyFont="1" applyBorder="1" applyAlignment="1">
      <alignment horizontal="center" vertical="center" textRotation="90" wrapText="1"/>
    </xf>
    <xf numFmtId="0" fontId="11" fillId="0" borderId="10" xfId="5" applyFont="1" applyBorder="1" applyAlignment="1">
      <alignment horizontal="left" vertical="center" wrapText="1"/>
    </xf>
    <xf numFmtId="0" fontId="11" fillId="0" borderId="2" xfId="5" applyFont="1" applyBorder="1" applyAlignment="1">
      <alignment horizontal="left" vertical="center" wrapText="1"/>
    </xf>
    <xf numFmtId="0" fontId="11" fillId="0" borderId="12" xfId="5" applyFont="1" applyBorder="1" applyAlignment="1">
      <alignment horizontal="left" vertical="center" wrapText="1"/>
    </xf>
    <xf numFmtId="0" fontId="8" fillId="0" borderId="0" xfId="5" applyFont="1" applyAlignment="1">
      <alignment horizontal="left"/>
    </xf>
    <xf numFmtId="0" fontId="1" fillId="0" borderId="11" xfId="8" applyBorder="1"/>
    <xf numFmtId="14" fontId="1" fillId="0" borderId="11" xfId="8" applyNumberFormat="1" applyBorder="1" applyAlignment="1">
      <alignment horizontal="left"/>
    </xf>
  </cellXfs>
  <cellStyles count="9">
    <cellStyle name="Dezimal 2" xfId="2" xr:uid="{00000000-0005-0000-0000-000000000000}"/>
    <cellStyle name="Dezimal 2 2" xfId="4" xr:uid="{00000000-0005-0000-0000-000001000000}"/>
    <cellStyle name="Excel Built-in Normal" xfId="6" xr:uid="{00000000-0005-0000-0000-000002000000}"/>
    <cellStyle name="Normal" xfId="0" builtinId="0"/>
    <cellStyle name="Normal 2" xfId="5" xr:uid="{00000000-0005-0000-0000-000004000000}"/>
    <cellStyle name="Normal 3" xfId="7" xr:uid="{00000000-0005-0000-0000-000005000000}"/>
    <cellStyle name="Normal 4" xfId="8" xr:uid="{00000000-0005-0000-0000-000006000000}"/>
    <cellStyle name="Standard 2" xfId="3" xr:uid="{00000000-0005-0000-0000-000007000000}"/>
    <cellStyle name="Tusental" xfId="1" builtinId="3"/>
  </cellStyles>
  <dxfs count="7">
    <dxf>
      <fill>
        <patternFill>
          <bgColor rgb="FF00FF00"/>
        </patternFill>
      </fill>
    </dxf>
    <dxf>
      <fill>
        <patternFill patternType="solid">
          <bgColor rgb="FFE2EBD5"/>
        </patternFill>
      </fill>
    </dxf>
    <dxf>
      <fill>
        <patternFill patternType="solid">
          <bgColor indexed="3"/>
        </patternFill>
      </fill>
    </dxf>
    <dxf>
      <fill>
        <patternFill>
          <bgColor rgb="FF00FF00"/>
        </patternFill>
      </fill>
    </dxf>
    <dxf>
      <fill>
        <patternFill patternType="solid">
          <bgColor indexed="3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14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09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14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09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36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289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528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480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672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719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672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8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911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8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9055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1102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9055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294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3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7485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3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62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5677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62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821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2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868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2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821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2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3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2060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3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3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204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3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204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3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0251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3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204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3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63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3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443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3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63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3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4587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4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6634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4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4587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4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2778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4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4826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4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2778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4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097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9071</xdr:colOff>
      <xdr:row>10</xdr:row>
      <xdr:rowOff>0</xdr:rowOff>
    </xdr:from>
    <xdr:to>
      <xdr:col>0</xdr:col>
      <xdr:colOff>313871</xdr:colOff>
      <xdr:row>11</xdr:row>
      <xdr:rowOff>100013</xdr:rowOff>
    </xdr:to>
    <xdr:sp macro="" textlink="">
      <xdr:nvSpPr>
        <xdr:cNvPr id="4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9071" y="1995714"/>
          <a:ext cx="304800" cy="29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4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4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4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5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3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5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5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5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5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5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5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38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5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5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5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6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6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6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6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6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6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6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6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6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48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6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7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7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7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7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7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7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7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7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7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2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7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8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8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8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8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8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8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8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8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8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75571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8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75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9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75571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9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9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9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75571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9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75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9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375571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9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9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9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9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73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0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0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0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0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10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73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0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173857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0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0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0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0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72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msthfil001\profiles$\Tr&#228;h&#228;stcup\Protokoll\Tr&#228;h&#228;st_protokoll_sv&#229;r%20klass%20lag_seni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tion"/>
      <sheetName val="Häst, lag"/>
      <sheetName val="Lag grund A"/>
      <sheetName val="Lag kür tekn sr"/>
      <sheetName val="Lag kür art"/>
      <sheetName val="2 domare, seniorlag"/>
      <sheetName val="3 domare, seniorlag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Q58"/>
  <sheetViews>
    <sheetView workbookViewId="0">
      <selection activeCell="E10" sqref="E10"/>
    </sheetView>
  </sheetViews>
  <sheetFormatPr defaultRowHeight="12.5" x14ac:dyDescent="0.25"/>
  <cols>
    <col min="1" max="6" width="15.7265625" customWidth="1"/>
    <col min="7" max="7" width="18.54296875" customWidth="1"/>
    <col min="8" max="18" width="15.7265625" customWidth="1"/>
  </cols>
  <sheetData>
    <row r="1" spans="1:8" s="58" customFormat="1" ht="31.5" customHeight="1" x14ac:dyDescent="0.4">
      <c r="A1" s="57" t="s">
        <v>82</v>
      </c>
    </row>
    <row r="2" spans="1:8" s="64" customFormat="1" ht="20.25" customHeight="1" x14ac:dyDescent="0.3">
      <c r="A2" s="64" t="s">
        <v>83</v>
      </c>
    </row>
    <row r="3" spans="1:8" s="64" customFormat="1" ht="20.25" customHeight="1" x14ac:dyDescent="0.3">
      <c r="A3" s="64" t="s">
        <v>88</v>
      </c>
    </row>
    <row r="4" spans="1:8" s="58" customFormat="1" ht="18" customHeight="1" thickBot="1" x14ac:dyDescent="0.3">
      <c r="A4" s="58" t="s">
        <v>115</v>
      </c>
    </row>
    <row r="5" spans="1:8" s="60" customFormat="1" ht="20.25" customHeight="1" thickTop="1" x14ac:dyDescent="0.25">
      <c r="A5" s="58"/>
      <c r="G5" s="211" t="s">
        <v>113</v>
      </c>
      <c r="H5" s="213">
        <v>1</v>
      </c>
    </row>
    <row r="6" spans="1:8" s="60" customFormat="1" ht="18" customHeight="1" thickBot="1" x14ac:dyDescent="0.3">
      <c r="A6" s="60" t="s">
        <v>87</v>
      </c>
      <c r="E6" s="67"/>
      <c r="G6" s="212"/>
      <c r="H6" s="214"/>
    </row>
    <row r="7" spans="1:8" s="60" customFormat="1" ht="13" thickTop="1" x14ac:dyDescent="0.25">
      <c r="G7" s="58" t="s">
        <v>114</v>
      </c>
      <c r="H7" s="58"/>
    </row>
    <row r="8" spans="1:8" s="58" customFormat="1" x14ac:dyDescent="0.25"/>
    <row r="9" spans="1:8" s="50" customFormat="1" ht="17.5" x14ac:dyDescent="0.35">
      <c r="A9" s="50" t="s">
        <v>54</v>
      </c>
    </row>
    <row r="11" spans="1:8" x14ac:dyDescent="0.25">
      <c r="A11" s="51"/>
    </row>
    <row r="12" spans="1:8" s="52" customFormat="1" ht="13" x14ac:dyDescent="0.3">
      <c r="A12" s="52" t="s">
        <v>55</v>
      </c>
    </row>
    <row r="13" spans="1:8" ht="19.5" customHeight="1" x14ac:dyDescent="0.3">
      <c r="B13" s="53" t="s">
        <v>56</v>
      </c>
      <c r="C13" s="51"/>
      <c r="F13" s="53" t="s">
        <v>57</v>
      </c>
    </row>
    <row r="14" spans="1:8" ht="20.149999999999999" customHeight="1" x14ac:dyDescent="0.3">
      <c r="B14" s="52" t="s">
        <v>58</v>
      </c>
      <c r="C14" s="52" t="s">
        <v>59</v>
      </c>
      <c r="D14" s="52" t="s">
        <v>60</v>
      </c>
      <c r="E14" s="52"/>
      <c r="F14" s="52" t="s">
        <v>58</v>
      </c>
      <c r="G14" s="52" t="s">
        <v>59</v>
      </c>
      <c r="H14" s="52" t="s">
        <v>60</v>
      </c>
    </row>
    <row r="15" spans="1:8" s="51" customFormat="1" ht="25" customHeight="1" x14ac:dyDescent="0.25">
      <c r="A15" s="61" t="s">
        <v>66</v>
      </c>
      <c r="B15" s="62" t="s">
        <v>65</v>
      </c>
      <c r="C15" s="62" t="s">
        <v>132</v>
      </c>
      <c r="D15" s="62" t="s">
        <v>132</v>
      </c>
      <c r="E15" s="63"/>
      <c r="F15" s="62" t="s">
        <v>65</v>
      </c>
      <c r="G15" s="62" t="s">
        <v>86</v>
      </c>
      <c r="H15" s="62" t="s">
        <v>67</v>
      </c>
    </row>
    <row r="17" spans="1:17" s="52" customFormat="1" ht="13" x14ac:dyDescent="0.3">
      <c r="A17" s="52" t="s">
        <v>61</v>
      </c>
    </row>
    <row r="18" spans="1:17" ht="20.149999999999999" customHeight="1" x14ac:dyDescent="0.3">
      <c r="B18" s="53" t="s">
        <v>56</v>
      </c>
      <c r="C18" s="51"/>
      <c r="F18" s="53" t="s">
        <v>57</v>
      </c>
    </row>
    <row r="19" spans="1:17" ht="20.149999999999999" customHeight="1" x14ac:dyDescent="0.3">
      <c r="B19" s="52" t="s">
        <v>58</v>
      </c>
      <c r="C19" s="52" t="s">
        <v>59</v>
      </c>
      <c r="D19" s="52" t="s">
        <v>60</v>
      </c>
      <c r="E19" s="52" t="s">
        <v>62</v>
      </c>
      <c r="F19" s="52" t="s">
        <v>58</v>
      </c>
      <c r="G19" s="52" t="s">
        <v>59</v>
      </c>
      <c r="H19" s="52" t="s">
        <v>60</v>
      </c>
      <c r="I19" s="52" t="s">
        <v>62</v>
      </c>
    </row>
    <row r="20" spans="1:17" s="51" customFormat="1" ht="25" customHeight="1" x14ac:dyDescent="0.25">
      <c r="A20" s="61" t="s">
        <v>66</v>
      </c>
      <c r="B20" s="62" t="s">
        <v>65</v>
      </c>
      <c r="C20" s="62" t="s">
        <v>132</v>
      </c>
      <c r="D20" s="62" t="s">
        <v>132</v>
      </c>
      <c r="E20" s="62" t="s">
        <v>132</v>
      </c>
      <c r="F20" s="62" t="s">
        <v>65</v>
      </c>
      <c r="G20" s="62" t="s">
        <v>86</v>
      </c>
      <c r="H20" s="62" t="s">
        <v>67</v>
      </c>
      <c r="I20" s="62" t="s">
        <v>86</v>
      </c>
    </row>
    <row r="21" spans="1:17" x14ac:dyDescent="0.25">
      <c r="B21" s="59"/>
      <c r="C21" s="59"/>
      <c r="D21" s="59"/>
      <c r="E21" s="59"/>
    </row>
    <row r="22" spans="1:17" ht="13" x14ac:dyDescent="0.3">
      <c r="A22" s="52" t="s">
        <v>63</v>
      </c>
    </row>
    <row r="24" spans="1:17" ht="19.5" customHeight="1" x14ac:dyDescent="0.3">
      <c r="B24" s="53" t="s">
        <v>56</v>
      </c>
      <c r="C24" s="51"/>
      <c r="F24" s="53" t="s">
        <v>57</v>
      </c>
      <c r="J24" s="53" t="s">
        <v>64</v>
      </c>
    </row>
    <row r="25" spans="1:17" ht="20.149999999999999" customHeight="1" x14ac:dyDescent="0.3">
      <c r="B25" s="52" t="s">
        <v>58</v>
      </c>
      <c r="C25" s="52" t="s">
        <v>59</v>
      </c>
      <c r="D25" s="52" t="s">
        <v>60</v>
      </c>
      <c r="E25" s="52"/>
      <c r="F25" s="52" t="s">
        <v>58</v>
      </c>
      <c r="G25" s="52" t="s">
        <v>59</v>
      </c>
      <c r="H25" s="52" t="s">
        <v>60</v>
      </c>
      <c r="J25" s="52" t="s">
        <v>58</v>
      </c>
      <c r="K25" s="52" t="s">
        <v>59</v>
      </c>
      <c r="L25" s="52" t="s">
        <v>60</v>
      </c>
    </row>
    <row r="26" spans="1:17" s="51" customFormat="1" ht="25" customHeight="1" x14ac:dyDescent="0.25">
      <c r="A26" s="61" t="s">
        <v>66</v>
      </c>
      <c r="B26" s="62" t="s">
        <v>65</v>
      </c>
      <c r="C26" s="62" t="s">
        <v>132</v>
      </c>
      <c r="D26" s="62" t="s">
        <v>132</v>
      </c>
      <c r="E26" s="63"/>
      <c r="F26" s="62" t="s">
        <v>65</v>
      </c>
      <c r="G26" s="62" t="s">
        <v>86</v>
      </c>
      <c r="H26" s="62" t="s">
        <v>67</v>
      </c>
      <c r="I26" s="61"/>
      <c r="J26" s="62" t="s">
        <v>65</v>
      </c>
      <c r="K26" s="62" t="s">
        <v>86</v>
      </c>
      <c r="L26" s="62" t="s">
        <v>67</v>
      </c>
    </row>
    <row r="28" spans="1:17" ht="13" x14ac:dyDescent="0.3">
      <c r="A28" s="52" t="s">
        <v>68</v>
      </c>
    </row>
    <row r="30" spans="1:17" ht="20.149999999999999" customHeight="1" x14ac:dyDescent="0.3">
      <c r="B30" s="53" t="s">
        <v>56</v>
      </c>
      <c r="C30" s="51"/>
      <c r="F30" s="53" t="s">
        <v>57</v>
      </c>
      <c r="J30" s="53" t="s">
        <v>64</v>
      </c>
      <c r="K30" s="51"/>
      <c r="N30" s="53"/>
    </row>
    <row r="31" spans="1:17" ht="20.149999999999999" customHeight="1" x14ac:dyDescent="0.3">
      <c r="B31" s="52" t="s">
        <v>58</v>
      </c>
      <c r="C31" s="52" t="s">
        <v>59</v>
      </c>
      <c r="D31" s="52" t="s">
        <v>60</v>
      </c>
      <c r="E31" s="52" t="s">
        <v>62</v>
      </c>
      <c r="F31" s="52" t="s">
        <v>58</v>
      </c>
      <c r="G31" s="52" t="s">
        <v>59</v>
      </c>
      <c r="H31" s="52" t="s">
        <v>60</v>
      </c>
      <c r="I31" s="52" t="s">
        <v>62</v>
      </c>
      <c r="J31" s="52" t="s">
        <v>58</v>
      </c>
      <c r="K31" s="52" t="s">
        <v>59</v>
      </c>
      <c r="L31" s="52" t="s">
        <v>60</v>
      </c>
      <c r="M31" s="52" t="s">
        <v>62</v>
      </c>
      <c r="N31" s="52"/>
      <c r="O31" s="52"/>
      <c r="P31" s="52"/>
      <c r="Q31" s="52"/>
    </row>
    <row r="32" spans="1:17" s="51" customFormat="1" ht="25" customHeight="1" x14ac:dyDescent="0.25">
      <c r="A32" s="61" t="s">
        <v>66</v>
      </c>
      <c r="B32" s="62" t="s">
        <v>65</v>
      </c>
      <c r="C32" s="62" t="s">
        <v>132</v>
      </c>
      <c r="D32" s="62" t="s">
        <v>132</v>
      </c>
      <c r="E32" s="62" t="s">
        <v>132</v>
      </c>
      <c r="F32" s="62" t="s">
        <v>65</v>
      </c>
      <c r="G32" s="62" t="s">
        <v>86</v>
      </c>
      <c r="H32" s="62" t="s">
        <v>67</v>
      </c>
      <c r="I32" s="62" t="s">
        <v>86</v>
      </c>
      <c r="J32" s="62" t="s">
        <v>65</v>
      </c>
      <c r="K32" s="62" t="s">
        <v>86</v>
      </c>
      <c r="L32" s="62" t="s">
        <v>67</v>
      </c>
      <c r="M32" s="62" t="s">
        <v>86</v>
      </c>
    </row>
    <row r="35" spans="1:8" s="58" customFormat="1" ht="17.5" x14ac:dyDescent="0.35">
      <c r="A35" s="56" t="s">
        <v>81</v>
      </c>
    </row>
    <row r="36" spans="1:8" s="55" customFormat="1" ht="13" x14ac:dyDescent="0.3">
      <c r="A36" s="65"/>
      <c r="B36" s="65" t="s">
        <v>58</v>
      </c>
      <c r="C36" s="65" t="s">
        <v>59</v>
      </c>
      <c r="D36" s="65" t="s">
        <v>60</v>
      </c>
      <c r="E36" s="65" t="s">
        <v>62</v>
      </c>
      <c r="F36" s="65" t="s">
        <v>70</v>
      </c>
    </row>
    <row r="37" spans="1:8" s="54" customFormat="1" x14ac:dyDescent="0.25">
      <c r="A37" s="66" t="s">
        <v>71</v>
      </c>
      <c r="B37" s="66" t="s">
        <v>72</v>
      </c>
      <c r="C37" s="66" t="s">
        <v>73</v>
      </c>
      <c r="D37" s="66" t="s">
        <v>73</v>
      </c>
      <c r="E37" s="66" t="s">
        <v>74</v>
      </c>
      <c r="F37" s="66" t="s">
        <v>75</v>
      </c>
    </row>
    <row r="38" spans="1:8" s="54" customFormat="1" x14ac:dyDescent="0.25">
      <c r="A38" s="66" t="s">
        <v>76</v>
      </c>
      <c r="B38" s="66" t="s">
        <v>72</v>
      </c>
      <c r="C38" s="66" t="s">
        <v>77</v>
      </c>
      <c r="D38" s="66" t="s">
        <v>78</v>
      </c>
      <c r="E38" s="66" t="s">
        <v>79</v>
      </c>
      <c r="F38" s="66" t="s">
        <v>75</v>
      </c>
    </row>
    <row r="39" spans="1:8" s="54" customFormat="1" ht="25" x14ac:dyDescent="0.25">
      <c r="A39" s="66"/>
      <c r="B39" s="66"/>
      <c r="C39" s="66"/>
      <c r="D39" s="66"/>
      <c r="E39" s="66"/>
      <c r="F39" s="66" t="s">
        <v>80</v>
      </c>
    </row>
    <row r="42" spans="1:8" ht="18.5" x14ac:dyDescent="0.45">
      <c r="A42" s="68" t="s">
        <v>89</v>
      </c>
      <c r="C42" s="58"/>
      <c r="D42" s="58"/>
      <c r="E42" s="58"/>
      <c r="F42" s="58"/>
      <c r="G42" s="58"/>
      <c r="H42" s="58"/>
    </row>
    <row r="43" spans="1:8" ht="19.5" customHeight="1" x14ac:dyDescent="0.3">
      <c r="A43" s="58" t="s">
        <v>90</v>
      </c>
      <c r="B43" s="58"/>
      <c r="C43" s="64"/>
      <c r="D43" s="64"/>
      <c r="E43" s="64"/>
      <c r="F43" s="58"/>
      <c r="G43" s="58"/>
      <c r="H43" s="58"/>
    </row>
    <row r="44" spans="1:8" ht="15.75" customHeight="1" x14ac:dyDescent="0.25">
      <c r="A44" s="51" t="s">
        <v>91</v>
      </c>
      <c r="C44" s="58"/>
      <c r="D44" s="58"/>
      <c r="E44" s="58"/>
      <c r="F44" s="58"/>
      <c r="G44" s="58"/>
      <c r="H44" s="58"/>
    </row>
    <row r="45" spans="1:8" ht="16.5" customHeight="1" x14ac:dyDescent="0.3">
      <c r="A45" s="58" t="s">
        <v>92</v>
      </c>
      <c r="B45" s="58"/>
      <c r="C45" s="64"/>
      <c r="D45" s="64"/>
      <c r="E45" s="64"/>
      <c r="F45" s="58"/>
      <c r="G45" s="58"/>
      <c r="H45" s="58"/>
    </row>
    <row r="46" spans="1:8" ht="13" x14ac:dyDescent="0.3">
      <c r="A46" s="58"/>
      <c r="B46" s="58"/>
      <c r="C46" s="64"/>
      <c r="D46" s="64"/>
      <c r="E46" s="64"/>
      <c r="F46" s="58"/>
      <c r="G46" s="58"/>
      <c r="H46" s="58"/>
    </row>
    <row r="47" spans="1:8" ht="13" x14ac:dyDescent="0.3">
      <c r="A47" s="58" t="s">
        <v>93</v>
      </c>
      <c r="B47" s="58"/>
      <c r="C47" s="64"/>
      <c r="D47" s="64"/>
      <c r="E47" s="64"/>
      <c r="F47" s="58"/>
      <c r="G47" s="58"/>
      <c r="H47" s="58"/>
    </row>
    <row r="48" spans="1:8" ht="16.5" customHeight="1" thickBot="1" x14ac:dyDescent="0.35">
      <c r="A48" s="58" t="s">
        <v>112</v>
      </c>
      <c r="B48" s="58"/>
      <c r="C48" s="64"/>
      <c r="D48" s="64"/>
      <c r="E48" s="64"/>
      <c r="F48" s="69"/>
      <c r="G48" s="58"/>
    </row>
    <row r="50" spans="1:6" ht="16.899999999999999" customHeight="1" x14ac:dyDescent="0.3">
      <c r="A50" s="58" t="s">
        <v>111</v>
      </c>
      <c r="B50" s="58"/>
      <c r="C50" s="64"/>
      <c r="D50" s="64"/>
      <c r="E50" s="64"/>
      <c r="F50" s="58"/>
    </row>
    <row r="51" spans="1:6" ht="13" x14ac:dyDescent="0.3">
      <c r="A51" s="58"/>
      <c r="B51" s="58"/>
      <c r="C51" s="64"/>
      <c r="D51" s="64"/>
      <c r="E51" s="64"/>
      <c r="F51" s="58"/>
    </row>
    <row r="52" spans="1:6" ht="13" x14ac:dyDescent="0.3">
      <c r="A52" s="58" t="s">
        <v>94</v>
      </c>
      <c r="B52" s="58"/>
      <c r="C52" s="64"/>
      <c r="D52" s="64"/>
      <c r="E52" s="64"/>
      <c r="F52" s="58"/>
    </row>
    <row r="53" spans="1:6" x14ac:dyDescent="0.25">
      <c r="A53" s="51" t="s">
        <v>116</v>
      </c>
    </row>
    <row r="54" spans="1:6" ht="13" x14ac:dyDescent="0.3">
      <c r="A54" s="64" t="s">
        <v>120</v>
      </c>
    </row>
    <row r="57" spans="1:6" x14ac:dyDescent="0.25">
      <c r="A57" s="157">
        <v>1</v>
      </c>
    </row>
    <row r="58" spans="1:6" x14ac:dyDescent="0.25">
      <c r="A58" s="157">
        <v>2</v>
      </c>
    </row>
  </sheetData>
  <sheetProtection algorithmName="SHA-512" hashValue="XeuXVyP01DryW3eJ7oGj2ThCRDnwlybPMNWKY8nD5SpLwK5jZeRWGAFDahQiVUkRXTqR04pf2kmEwr/7qNilQA==" saltValue="vVKL/2OZbpq9pHVtl1keVA==" spinCount="100000" sheet="1" objects="1" scenarios="1"/>
  <mergeCells count="2">
    <mergeCell ref="G5:G6"/>
    <mergeCell ref="H5:H6"/>
  </mergeCells>
  <conditionalFormatting sqref="F48">
    <cfRule type="expression" priority="1" stopIfTrue="1">
      <formula>COUNTBLANK(#REF!)=1</formula>
    </cfRule>
    <cfRule type="containsBlanks" dxfId="6" priority="2">
      <formula>LEN(TRIM(F48))=0</formula>
    </cfRule>
  </conditionalFormatting>
  <dataValidations count="1">
    <dataValidation type="list" allowBlank="1" showInputMessage="1" showErrorMessage="1" error="Använd rullningslisten för att ange 1 eller 2" sqref="H5:H6" xr:uid="{00000000-0002-0000-0000-000000000000}">
      <formula1>$A$57:$A$58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1"/>
  <sheetViews>
    <sheetView showZeros="0" view="pageLayout" topLeftCell="A26" zoomScaleNormal="130" workbookViewId="0">
      <selection activeCell="C28" sqref="C28"/>
    </sheetView>
  </sheetViews>
  <sheetFormatPr defaultColWidth="9.1796875" defaultRowHeight="13.5" x14ac:dyDescent="0.3"/>
  <cols>
    <col min="1" max="1" width="5.7265625" style="22" customWidth="1"/>
    <col min="2" max="2" width="8.81640625" style="22" customWidth="1"/>
    <col min="3" max="3" width="10.26953125" style="22" customWidth="1"/>
    <col min="4" max="4" width="10.1796875" style="22" customWidth="1"/>
    <col min="5" max="7" width="9.81640625" style="22" customWidth="1"/>
    <col min="8" max="8" width="6.26953125" style="22" customWidth="1"/>
    <col min="9" max="9" width="5.7265625" style="22" customWidth="1"/>
    <col min="10" max="11" width="7.1796875" style="22" customWidth="1"/>
    <col min="12" max="12" width="7.26953125" style="22" customWidth="1"/>
    <col min="13" max="16384" width="9.1796875" style="22"/>
  </cols>
  <sheetData>
    <row r="1" spans="1:12" s="1" customFormat="1" ht="18" customHeight="1" thickBot="1" x14ac:dyDescent="0.35">
      <c r="A1" s="246" t="s">
        <v>69</v>
      </c>
      <c r="B1" s="246"/>
      <c r="C1" s="246"/>
      <c r="D1" s="246"/>
      <c r="E1" s="246"/>
      <c r="F1" s="246"/>
      <c r="H1" s="247" t="s">
        <v>52</v>
      </c>
      <c r="I1" s="248"/>
      <c r="J1" s="248"/>
      <c r="K1" s="249"/>
      <c r="L1" s="171"/>
    </row>
    <row r="2" spans="1:12" s="1" customFormat="1" ht="18" customHeight="1" thickBot="1" x14ac:dyDescent="0.35">
      <c r="A2" s="246" t="s">
        <v>7</v>
      </c>
      <c r="B2" s="246"/>
      <c r="C2" s="246"/>
      <c r="D2" s="246"/>
      <c r="E2" s="246"/>
      <c r="F2" s="246"/>
      <c r="H2" s="247" t="s">
        <v>53</v>
      </c>
      <c r="I2" s="248"/>
      <c r="J2" s="248"/>
      <c r="K2" s="249"/>
      <c r="L2" s="171"/>
    </row>
    <row r="3" spans="1:12" s="1" customFormat="1" ht="18" customHeight="1" thickBot="1" x14ac:dyDescent="0.35">
      <c r="A3" s="222"/>
      <c r="B3" s="222"/>
      <c r="C3" s="251"/>
      <c r="D3" s="251"/>
      <c r="E3" s="251"/>
      <c r="F3" s="251"/>
      <c r="H3" s="247" t="s">
        <v>46</v>
      </c>
      <c r="I3" s="248"/>
      <c r="J3" s="248"/>
      <c r="K3" s="249"/>
      <c r="L3" s="171"/>
    </row>
    <row r="4" spans="1:12" s="1" customFormat="1" ht="18" customHeight="1" x14ac:dyDescent="0.3">
      <c r="A4" s="222"/>
      <c r="B4" s="222"/>
      <c r="C4" s="228"/>
      <c r="D4" s="228"/>
      <c r="E4" s="228"/>
      <c r="F4" s="228"/>
      <c r="H4" s="226" t="s">
        <v>12</v>
      </c>
      <c r="I4" s="226"/>
      <c r="J4" s="226"/>
      <c r="K4" s="226"/>
      <c r="L4" s="226"/>
    </row>
    <row r="5" spans="1:12" s="1" customFormat="1" ht="16.5" customHeight="1" x14ac:dyDescent="0.3">
      <c r="A5" s="223" t="s">
        <v>8</v>
      </c>
      <c r="B5" s="223"/>
      <c r="C5" s="229"/>
      <c r="D5" s="229"/>
      <c r="E5" s="229"/>
      <c r="F5" s="229"/>
      <c r="H5" s="2" t="s">
        <v>0</v>
      </c>
      <c r="I5" s="227"/>
      <c r="J5" s="227"/>
      <c r="K5" s="227"/>
      <c r="L5" s="227"/>
    </row>
    <row r="6" spans="1:12" s="1" customFormat="1" ht="15" customHeight="1" x14ac:dyDescent="0.3">
      <c r="A6" s="250" t="s">
        <v>9</v>
      </c>
      <c r="B6" s="250"/>
      <c r="C6" s="225"/>
      <c r="D6" s="225"/>
      <c r="E6" s="225"/>
      <c r="F6" s="225"/>
      <c r="H6" s="172" t="s">
        <v>1</v>
      </c>
      <c r="I6" s="225"/>
      <c r="J6" s="225"/>
      <c r="K6" s="225"/>
      <c r="L6" s="225"/>
    </row>
    <row r="7" spans="1:12" s="1" customFormat="1" ht="15.5" customHeight="1" x14ac:dyDescent="0.3">
      <c r="A7" s="173" t="s">
        <v>10</v>
      </c>
      <c r="B7" s="173"/>
      <c r="C7" s="225"/>
      <c r="D7" s="225"/>
      <c r="E7" s="225"/>
      <c r="F7" s="225"/>
      <c r="H7" s="172" t="s">
        <v>2</v>
      </c>
      <c r="I7" s="225"/>
      <c r="J7" s="225"/>
      <c r="K7" s="225"/>
      <c r="L7" s="225"/>
    </row>
    <row r="8" spans="1:12" s="1" customFormat="1" ht="14.5" customHeight="1" x14ac:dyDescent="0.3">
      <c r="A8" s="173" t="s">
        <v>51</v>
      </c>
      <c r="B8" s="173"/>
      <c r="C8" s="224"/>
      <c r="D8" s="224"/>
      <c r="E8" s="224"/>
      <c r="F8" s="224"/>
      <c r="H8" s="172" t="s">
        <v>3</v>
      </c>
      <c r="I8" s="225"/>
      <c r="J8" s="225"/>
      <c r="K8" s="225"/>
      <c r="L8" s="225"/>
    </row>
    <row r="9" spans="1:12" s="1" customFormat="1" ht="16" customHeight="1" x14ac:dyDescent="0.3">
      <c r="A9" s="173" t="s">
        <v>11</v>
      </c>
      <c r="B9" s="173"/>
      <c r="C9" s="225"/>
      <c r="D9" s="225"/>
      <c r="E9" s="225"/>
      <c r="F9" s="225"/>
      <c r="H9" s="172" t="s">
        <v>4</v>
      </c>
      <c r="I9" s="224"/>
      <c r="J9" s="224"/>
      <c r="K9" s="224"/>
      <c r="L9" s="224"/>
    </row>
    <row r="10" spans="1:12" s="1" customFormat="1" ht="16.5" customHeight="1" x14ac:dyDescent="0.3">
      <c r="A10" s="173" t="s">
        <v>49</v>
      </c>
      <c r="B10" s="173"/>
      <c r="C10" s="225"/>
      <c r="D10" s="225"/>
      <c r="E10" s="225"/>
      <c r="F10" s="225"/>
      <c r="H10" s="172" t="s">
        <v>5</v>
      </c>
      <c r="I10" s="225"/>
      <c r="J10" s="225"/>
      <c r="K10" s="225"/>
      <c r="L10" s="225"/>
    </row>
    <row r="11" spans="1:12" s="1" customFormat="1" ht="15.5" customHeight="1" thickBot="1" x14ac:dyDescent="0.35">
      <c r="C11" s="6"/>
      <c r="H11" s="21"/>
      <c r="I11" s="3"/>
      <c r="J11" s="3"/>
      <c r="K11" s="3"/>
    </row>
    <row r="12" spans="1:12" ht="14" thickBot="1" x14ac:dyDescent="0.35">
      <c r="A12" s="158"/>
      <c r="B12" s="158"/>
      <c r="C12" s="159"/>
      <c r="D12" s="159"/>
      <c r="E12" s="159"/>
      <c r="F12" s="159"/>
      <c r="G12" s="158"/>
      <c r="H12" s="215" t="s">
        <v>22</v>
      </c>
      <c r="I12" s="216"/>
      <c r="J12" s="217" t="s">
        <v>50</v>
      </c>
      <c r="K12" s="218"/>
      <c r="L12" s="219"/>
    </row>
    <row r="13" spans="1:12" x14ac:dyDescent="0.3">
      <c r="A13" s="264" t="s">
        <v>121</v>
      </c>
      <c r="B13" s="230" t="s">
        <v>148</v>
      </c>
      <c r="C13" s="231"/>
      <c r="D13" s="231"/>
      <c r="E13" s="231"/>
      <c r="F13" s="231"/>
      <c r="G13" s="231"/>
      <c r="H13" s="234"/>
      <c r="I13" s="235"/>
      <c r="J13" s="240" t="s">
        <v>122</v>
      </c>
      <c r="K13" s="243" t="str">
        <f>IF(SUM(B18:G18)=0,"",MAX(0.0000000001,SUM(B18:G18)/6))</f>
        <v/>
      </c>
      <c r="L13" s="252" t="str">
        <f>IF(K13="","",MAX(0.000000001,ROUND(K13*0.6,3)))</f>
        <v/>
      </c>
    </row>
    <row r="14" spans="1:12" x14ac:dyDescent="0.3">
      <c r="A14" s="264"/>
      <c r="B14" s="232"/>
      <c r="C14" s="233"/>
      <c r="D14" s="233"/>
      <c r="E14" s="233"/>
      <c r="F14" s="233"/>
      <c r="G14" s="233"/>
      <c r="H14" s="236"/>
      <c r="I14" s="237"/>
      <c r="J14" s="241"/>
      <c r="K14" s="244"/>
      <c r="L14" s="253"/>
    </row>
    <row r="15" spans="1:12" x14ac:dyDescent="0.3">
      <c r="A15" s="264"/>
      <c r="B15" s="232"/>
      <c r="C15" s="233"/>
      <c r="D15" s="233"/>
      <c r="E15" s="233"/>
      <c r="F15" s="233"/>
      <c r="G15" s="233"/>
      <c r="H15" s="236"/>
      <c r="I15" s="237"/>
      <c r="J15" s="241"/>
      <c r="K15" s="244"/>
      <c r="L15" s="253"/>
    </row>
    <row r="16" spans="1:12" ht="139" customHeight="1" thickBot="1" x14ac:dyDescent="0.35">
      <c r="A16" s="264"/>
      <c r="B16" s="232"/>
      <c r="C16" s="233"/>
      <c r="D16" s="233"/>
      <c r="E16" s="233"/>
      <c r="F16" s="233"/>
      <c r="G16" s="233"/>
      <c r="H16" s="236"/>
      <c r="I16" s="237"/>
      <c r="J16" s="241"/>
      <c r="K16" s="244"/>
      <c r="L16" s="253"/>
    </row>
    <row r="17" spans="1:12" ht="24.5" customHeight="1" thickBot="1" x14ac:dyDescent="0.35">
      <c r="A17" s="265"/>
      <c r="B17" s="205" t="s">
        <v>123</v>
      </c>
      <c r="C17" s="206" t="s">
        <v>124</v>
      </c>
      <c r="D17" s="207" t="s">
        <v>125</v>
      </c>
      <c r="E17" s="206" t="s">
        <v>149</v>
      </c>
      <c r="F17" s="206" t="s">
        <v>126</v>
      </c>
      <c r="G17" s="208" t="s">
        <v>127</v>
      </c>
      <c r="H17" s="236"/>
      <c r="I17" s="237"/>
      <c r="J17" s="241"/>
      <c r="K17" s="244"/>
      <c r="L17" s="253"/>
    </row>
    <row r="18" spans="1:12" ht="18" customHeight="1" thickBot="1" x14ac:dyDescent="0.35">
      <c r="A18" s="266"/>
      <c r="B18" s="209"/>
      <c r="C18" s="192"/>
      <c r="D18" s="192"/>
      <c r="E18" s="192"/>
      <c r="F18" s="192"/>
      <c r="G18" s="210"/>
      <c r="H18" s="238"/>
      <c r="I18" s="239"/>
      <c r="J18" s="242"/>
      <c r="K18" s="245"/>
      <c r="L18" s="254"/>
    </row>
    <row r="19" spans="1:12" ht="51.5" customHeight="1" x14ac:dyDescent="0.3">
      <c r="A19" s="269"/>
      <c r="B19" s="220" t="s">
        <v>150</v>
      </c>
      <c r="C19" s="220"/>
      <c r="D19" s="220"/>
      <c r="E19" s="220"/>
      <c r="F19" s="220"/>
      <c r="G19" s="220"/>
      <c r="H19" s="281"/>
      <c r="I19" s="282"/>
      <c r="J19" s="288" t="s">
        <v>6</v>
      </c>
      <c r="K19" s="292">
        <f>SUMPRODUCT(B24:G24,B23:G23)</f>
        <v>0</v>
      </c>
      <c r="L19" s="252" t="str">
        <f>IF(K19=0,"",MAX(0.0000000001,IF(K26="",ROUND(K19*0.25,3),ROUND((K19-K26)*0.25,3))))</f>
        <v/>
      </c>
    </row>
    <row r="20" spans="1:12" x14ac:dyDescent="0.3">
      <c r="A20" s="279"/>
      <c r="B20" s="221"/>
      <c r="C20" s="221"/>
      <c r="D20" s="221"/>
      <c r="E20" s="221"/>
      <c r="F20" s="221"/>
      <c r="G20" s="221"/>
      <c r="H20" s="283"/>
      <c r="I20" s="284"/>
      <c r="J20" s="289"/>
      <c r="K20" s="293"/>
      <c r="L20" s="253"/>
    </row>
    <row r="21" spans="1:12" x14ac:dyDescent="0.3">
      <c r="A21" s="279"/>
      <c r="B21" s="221"/>
      <c r="C21" s="221"/>
      <c r="D21" s="221"/>
      <c r="E21" s="221"/>
      <c r="F21" s="221"/>
      <c r="G21" s="221"/>
      <c r="H21" s="283"/>
      <c r="I21" s="284"/>
      <c r="J21" s="289"/>
      <c r="K21" s="293"/>
      <c r="L21" s="253"/>
    </row>
    <row r="22" spans="1:12" x14ac:dyDescent="0.3">
      <c r="A22" s="280"/>
      <c r="B22" s="296" t="s">
        <v>151</v>
      </c>
      <c r="C22" s="297"/>
      <c r="D22" s="298" t="s">
        <v>152</v>
      </c>
      <c r="E22" s="299"/>
      <c r="F22" s="300" t="s">
        <v>153</v>
      </c>
      <c r="G22" s="301"/>
      <c r="H22" s="285"/>
      <c r="I22" s="284"/>
      <c r="J22" s="290"/>
      <c r="K22" s="293"/>
      <c r="L22" s="295"/>
    </row>
    <row r="23" spans="1:12" x14ac:dyDescent="0.3">
      <c r="A23" s="280"/>
      <c r="B23" s="302">
        <v>0.5</v>
      </c>
      <c r="C23" s="303"/>
      <c r="D23" s="255">
        <v>0.25</v>
      </c>
      <c r="E23" s="256"/>
      <c r="F23" s="257">
        <v>0.25</v>
      </c>
      <c r="G23" s="258"/>
      <c r="H23" s="285"/>
      <c r="I23" s="284"/>
      <c r="J23" s="290"/>
      <c r="K23" s="293"/>
      <c r="L23" s="295"/>
    </row>
    <row r="24" spans="1:12" ht="16.5" customHeight="1" thickBot="1" x14ac:dyDescent="0.35">
      <c r="A24" s="279"/>
      <c r="B24" s="259"/>
      <c r="C24" s="260"/>
      <c r="D24" s="261"/>
      <c r="E24" s="262"/>
      <c r="F24" s="260"/>
      <c r="G24" s="263"/>
      <c r="H24" s="285"/>
      <c r="I24" s="284"/>
      <c r="J24" s="290"/>
      <c r="K24" s="294"/>
      <c r="L24" s="295"/>
    </row>
    <row r="25" spans="1:12" ht="14" thickBot="1" x14ac:dyDescent="0.35">
      <c r="A25" s="279"/>
      <c r="B25" s="191"/>
      <c r="C25" s="191"/>
      <c r="D25" s="191"/>
      <c r="E25" s="191"/>
      <c r="F25" s="191"/>
      <c r="G25" s="193"/>
      <c r="H25" s="283"/>
      <c r="I25" s="284"/>
      <c r="J25" s="290"/>
      <c r="K25" s="194"/>
      <c r="L25" s="295"/>
    </row>
    <row r="26" spans="1:12" ht="16.5" customHeight="1" thickBot="1" x14ac:dyDescent="0.35">
      <c r="A26" s="270"/>
      <c r="B26" s="160" t="s">
        <v>128</v>
      </c>
      <c r="C26" s="195"/>
      <c r="D26" s="195"/>
      <c r="E26" s="195"/>
      <c r="F26" s="195"/>
      <c r="G26" s="195"/>
      <c r="H26" s="286"/>
      <c r="I26" s="287"/>
      <c r="J26" s="291"/>
      <c r="K26" s="161" t="str">
        <f>IF(SUM(C26:G26)=0,"",MAX(0.0000000001,SUM(C26:G26)))</f>
        <v/>
      </c>
      <c r="L26" s="278"/>
    </row>
    <row r="27" spans="1:12" ht="119.5" customHeight="1" thickBot="1" x14ac:dyDescent="0.35">
      <c r="A27" s="269" t="s">
        <v>13</v>
      </c>
      <c r="B27" s="220" t="s">
        <v>154</v>
      </c>
      <c r="C27" s="271"/>
      <c r="D27" s="271"/>
      <c r="E27" s="271"/>
      <c r="F27" s="271"/>
      <c r="G27" s="272"/>
      <c r="H27" s="273"/>
      <c r="I27" s="274"/>
      <c r="J27" s="241" t="s">
        <v>129</v>
      </c>
      <c r="K27" s="196"/>
      <c r="L27" s="253" t="str">
        <f>IF(K27=0,"",MAX(0.0000000001,IF(K28="",ROUND(K27*0.15,3),ROUND((K27-K28)*0.15,3))))</f>
        <v/>
      </c>
    </row>
    <row r="28" spans="1:12" ht="15.5" customHeight="1" thickBot="1" x14ac:dyDescent="0.35">
      <c r="A28" s="270"/>
      <c r="B28" s="197" t="s">
        <v>128</v>
      </c>
      <c r="C28" s="195"/>
      <c r="D28" s="195"/>
      <c r="E28" s="195"/>
      <c r="F28" s="195"/>
      <c r="G28" s="195"/>
      <c r="H28" s="275"/>
      <c r="I28" s="276"/>
      <c r="J28" s="277"/>
      <c r="K28" s="161" t="str">
        <f>IF(SUM(C28:G28)=0,"",MAX(0.0000000001,SUM(C28:G28)))</f>
        <v/>
      </c>
      <c r="L28" s="278"/>
    </row>
    <row r="29" spans="1:12" ht="14" thickBot="1" x14ac:dyDescent="0.35">
      <c r="A29" s="162"/>
      <c r="B29" s="162"/>
      <c r="C29" s="162"/>
      <c r="D29" s="162"/>
      <c r="E29" s="162"/>
      <c r="F29" s="162"/>
      <c r="G29" s="162"/>
      <c r="H29" s="162"/>
      <c r="K29" s="163"/>
    </row>
    <row r="30" spans="1:12" ht="19" customHeight="1" thickBot="1" x14ac:dyDescent="0.35">
      <c r="I30" s="198" t="s">
        <v>7</v>
      </c>
      <c r="J30" s="204"/>
      <c r="K30" s="267">
        <f>SUM(L13:L27)</f>
        <v>0</v>
      </c>
      <c r="L30" s="268"/>
    </row>
    <row r="31" spans="1:12" x14ac:dyDescent="0.3">
      <c r="A31" s="199" t="s">
        <v>15</v>
      </c>
      <c r="B31" s="200"/>
      <c r="C31" s="200"/>
      <c r="D31" s="200"/>
      <c r="E31" s="201"/>
      <c r="F31" s="199" t="s">
        <v>16</v>
      </c>
      <c r="G31" s="199"/>
      <c r="H31" s="199"/>
      <c r="I31" s="202"/>
      <c r="J31" s="203"/>
    </row>
  </sheetData>
  <sheetProtection algorithmName="SHA-512" hashValue="y69X0QWyn9lOcPHH2D0R3illxIby+wrvI+WoiGA+fFI/cLJjjv7ICW7EPzvwUwtTVWybCtlRgcNXAm5CHdjS8A==" saltValue="a3m6MAHAwwksBW//VS9O2w==" spinCount="100000" sheet="1" objects="1" scenarios="1"/>
  <mergeCells count="53">
    <mergeCell ref="A13:A18"/>
    <mergeCell ref="K30:L30"/>
    <mergeCell ref="A27:A28"/>
    <mergeCell ref="B27:G27"/>
    <mergeCell ref="H27:I28"/>
    <mergeCell ref="J27:J28"/>
    <mergeCell ref="L27:L28"/>
    <mergeCell ref="A19:A26"/>
    <mergeCell ref="H19:I26"/>
    <mergeCell ref="J19:J26"/>
    <mergeCell ref="K19:K24"/>
    <mergeCell ref="L19:L26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H13:I18"/>
    <mergeCell ref="J13:J18"/>
    <mergeCell ref="K13:K18"/>
    <mergeCell ref="A1:F1"/>
    <mergeCell ref="A2:F2"/>
    <mergeCell ref="I6:L6"/>
    <mergeCell ref="I7:L7"/>
    <mergeCell ref="I8:L8"/>
    <mergeCell ref="H1:K1"/>
    <mergeCell ref="H2:K2"/>
    <mergeCell ref="H3:K3"/>
    <mergeCell ref="A6:B6"/>
    <mergeCell ref="C6:F6"/>
    <mergeCell ref="A3:B3"/>
    <mergeCell ref="C3:F3"/>
    <mergeCell ref="L13:L18"/>
    <mergeCell ref="H12:I12"/>
    <mergeCell ref="J12:L12"/>
    <mergeCell ref="B19:G21"/>
    <mergeCell ref="A4:B4"/>
    <mergeCell ref="A5:B5"/>
    <mergeCell ref="I9:L9"/>
    <mergeCell ref="I10:L10"/>
    <mergeCell ref="H4:L4"/>
    <mergeCell ref="I5:L5"/>
    <mergeCell ref="C10:F10"/>
    <mergeCell ref="C9:F9"/>
    <mergeCell ref="C7:F7"/>
    <mergeCell ref="C8:F8"/>
    <mergeCell ref="C4:F4"/>
    <mergeCell ref="C5:F5"/>
    <mergeCell ref="B13:G16"/>
  </mergeCells>
  <pageMargins left="0.39370078740157483" right="0.23622047244094491" top="0.98425196850393704" bottom="0.39370078740157483" header="0.31496062992125984" footer="0.19685039370078741"/>
  <pageSetup paperSize="9" orientation="portrait" r:id="rId1"/>
  <headerFooter>
    <oddHeader>&amp;L&amp;G
&amp;C&amp;"Verdana,Normal"&amp;12PROTOKOLL FÖR LAGTÄVLAN</oddHeader>
    <oddFooter>&amp;R2024-01-21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2"/>
  <sheetViews>
    <sheetView showZeros="0" view="pageLayout" topLeftCell="A3" zoomScaleNormal="100" workbookViewId="0">
      <selection activeCell="B20" sqref="B20:E20"/>
    </sheetView>
  </sheetViews>
  <sheetFormatPr defaultColWidth="9.1796875" defaultRowHeight="13.5" x14ac:dyDescent="0.3"/>
  <cols>
    <col min="1" max="1" width="5.7265625" style="1" customWidth="1"/>
    <col min="2" max="2" width="9.1796875" style="1"/>
    <col min="3" max="3" width="12.54296875" style="1" bestFit="1" customWidth="1"/>
    <col min="4" max="4" width="2.7265625" style="1" customWidth="1"/>
    <col min="5" max="7" width="7.26953125" style="1" customWidth="1"/>
    <col min="8" max="8" width="7" style="1" customWidth="1"/>
    <col min="9" max="11" width="7.26953125" style="1" customWidth="1"/>
    <col min="12" max="12" width="10.54296875" style="1" customWidth="1"/>
    <col min="13" max="13" width="7.26953125" style="1" customWidth="1"/>
    <col min="14" max="16384" width="9.1796875" style="1"/>
  </cols>
  <sheetData>
    <row r="1" spans="1:12" ht="18" customHeight="1" thickBot="1" x14ac:dyDescent="0.35">
      <c r="A1" s="246" t="s">
        <v>69</v>
      </c>
      <c r="B1" s="246"/>
      <c r="C1" s="246"/>
      <c r="D1" s="246"/>
      <c r="E1" s="246"/>
      <c r="F1" s="246"/>
      <c r="H1" s="247" t="s">
        <v>52</v>
      </c>
      <c r="I1" s="248"/>
      <c r="J1" s="248"/>
      <c r="K1" s="249"/>
      <c r="L1" s="171"/>
    </row>
    <row r="2" spans="1:12" ht="18" customHeight="1" thickBot="1" x14ac:dyDescent="0.35">
      <c r="A2" s="246" t="s">
        <v>131</v>
      </c>
      <c r="B2" s="246"/>
      <c r="C2" s="246"/>
      <c r="D2" s="246"/>
      <c r="E2" s="246"/>
      <c r="F2" s="246"/>
      <c r="H2" s="247" t="s">
        <v>53</v>
      </c>
      <c r="I2" s="248"/>
      <c r="J2" s="248"/>
      <c r="K2" s="249"/>
      <c r="L2" s="171"/>
    </row>
    <row r="3" spans="1:12" ht="18" customHeight="1" thickBot="1" x14ac:dyDescent="0.35">
      <c r="A3" s="222"/>
      <c r="B3" s="222"/>
      <c r="C3" s="251"/>
      <c r="D3" s="251"/>
      <c r="E3" s="251"/>
      <c r="F3" s="251"/>
      <c r="H3" s="247" t="s">
        <v>46</v>
      </c>
      <c r="I3" s="248"/>
      <c r="J3" s="248"/>
      <c r="K3" s="249"/>
      <c r="L3" s="171"/>
    </row>
    <row r="4" spans="1:12" ht="18" customHeight="1" x14ac:dyDescent="0.3">
      <c r="A4" s="222"/>
      <c r="B4" s="222"/>
      <c r="C4" s="251"/>
      <c r="D4" s="251"/>
      <c r="E4" s="251"/>
      <c r="F4" s="251"/>
      <c r="H4" s="226" t="s">
        <v>12</v>
      </c>
      <c r="I4" s="226"/>
      <c r="J4" s="226"/>
      <c r="K4" s="226"/>
      <c r="L4" s="226"/>
    </row>
    <row r="5" spans="1:12" ht="18" customHeight="1" x14ac:dyDescent="0.3">
      <c r="A5" s="223" t="s">
        <v>8</v>
      </c>
      <c r="B5" s="223"/>
      <c r="C5" s="229"/>
      <c r="D5" s="229"/>
      <c r="E5" s="229"/>
      <c r="F5" s="229"/>
      <c r="H5" s="2" t="s">
        <v>0</v>
      </c>
      <c r="I5" s="227"/>
      <c r="J5" s="227"/>
      <c r="K5" s="227"/>
      <c r="L5" s="227"/>
    </row>
    <row r="6" spans="1:12" ht="18" customHeight="1" x14ac:dyDescent="0.3">
      <c r="A6" s="173" t="s">
        <v>9</v>
      </c>
      <c r="B6" s="173"/>
      <c r="C6" s="225"/>
      <c r="D6" s="225"/>
      <c r="E6" s="225"/>
      <c r="F6" s="225"/>
      <c r="H6" s="172" t="s">
        <v>1</v>
      </c>
      <c r="I6" s="225"/>
      <c r="J6" s="225"/>
      <c r="K6" s="225"/>
      <c r="L6" s="225"/>
    </row>
    <row r="7" spans="1:12" ht="18" customHeight="1" x14ac:dyDescent="0.3">
      <c r="A7" s="173" t="s">
        <v>10</v>
      </c>
      <c r="B7" s="173"/>
      <c r="C7" s="225"/>
      <c r="D7" s="225"/>
      <c r="E7" s="225"/>
      <c r="F7" s="225"/>
      <c r="H7" s="172" t="s">
        <v>2</v>
      </c>
      <c r="I7" s="225"/>
      <c r="J7" s="225"/>
      <c r="K7" s="225"/>
      <c r="L7" s="225"/>
    </row>
    <row r="8" spans="1:12" ht="18" customHeight="1" x14ac:dyDescent="0.3">
      <c r="A8" s="173" t="s">
        <v>51</v>
      </c>
      <c r="B8" s="173"/>
      <c r="C8" s="225"/>
      <c r="D8" s="225"/>
      <c r="E8" s="225"/>
      <c r="F8" s="225"/>
      <c r="H8" s="172" t="s">
        <v>3</v>
      </c>
      <c r="I8" s="225"/>
      <c r="J8" s="225"/>
      <c r="K8" s="225"/>
      <c r="L8" s="225"/>
    </row>
    <row r="9" spans="1:12" ht="18" customHeight="1" x14ac:dyDescent="0.3">
      <c r="A9" s="173" t="s">
        <v>11</v>
      </c>
      <c r="B9" s="173"/>
      <c r="C9" s="225"/>
      <c r="D9" s="225"/>
      <c r="E9" s="225"/>
      <c r="F9" s="225"/>
      <c r="H9" s="172" t="s">
        <v>4</v>
      </c>
      <c r="I9" s="224"/>
      <c r="J9" s="224"/>
      <c r="K9" s="224"/>
      <c r="L9" s="224"/>
    </row>
    <row r="10" spans="1:12" ht="18" customHeight="1" x14ac:dyDescent="0.3">
      <c r="A10" s="173" t="s">
        <v>49</v>
      </c>
      <c r="B10" s="173"/>
      <c r="C10" s="225"/>
      <c r="D10" s="225"/>
      <c r="E10" s="225"/>
      <c r="F10" s="225"/>
      <c r="H10" s="172" t="s">
        <v>5</v>
      </c>
      <c r="I10" s="225"/>
      <c r="J10" s="225"/>
      <c r="K10" s="225"/>
      <c r="L10" s="225"/>
    </row>
    <row r="11" spans="1:12" ht="21.75" customHeight="1" x14ac:dyDescent="0.3">
      <c r="A11" s="7"/>
      <c r="B11" s="8"/>
    </row>
    <row r="12" spans="1:12" ht="15.75" customHeight="1" x14ac:dyDescent="0.3">
      <c r="F12" s="9">
        <v>1</v>
      </c>
      <c r="G12" s="9">
        <v>2</v>
      </c>
      <c r="H12" s="9">
        <v>3</v>
      </c>
      <c r="I12" s="9">
        <v>4</v>
      </c>
      <c r="J12" s="9">
        <v>5</v>
      </c>
      <c r="K12" s="9">
        <v>6</v>
      </c>
      <c r="L12" s="9" t="s">
        <v>14</v>
      </c>
    </row>
    <row r="13" spans="1:12" ht="20.149999999999999" customHeight="1" x14ac:dyDescent="0.3">
      <c r="A13" s="328"/>
      <c r="B13" s="311" t="s">
        <v>18</v>
      </c>
      <c r="C13" s="312"/>
      <c r="D13" s="312"/>
      <c r="E13" s="313"/>
      <c r="F13" s="132"/>
      <c r="G13" s="132"/>
      <c r="H13" s="132"/>
      <c r="I13" s="132"/>
      <c r="J13" s="132"/>
      <c r="K13" s="132"/>
      <c r="L13" s="10">
        <f>SUM(F13:K13)</f>
        <v>0</v>
      </c>
    </row>
    <row r="14" spans="1:12" ht="20.149999999999999" customHeight="1" x14ac:dyDescent="0.3">
      <c r="A14" s="328"/>
      <c r="B14" s="311" t="s">
        <v>19</v>
      </c>
      <c r="C14" s="312"/>
      <c r="D14" s="312"/>
      <c r="E14" s="313"/>
      <c r="F14" s="132"/>
      <c r="G14" s="132"/>
      <c r="H14" s="132"/>
      <c r="I14" s="132"/>
      <c r="J14" s="132"/>
      <c r="K14" s="132"/>
      <c r="L14" s="10">
        <f t="shared" ref="L14:L20" si="0">SUM(F14:K14)</f>
        <v>0</v>
      </c>
    </row>
    <row r="15" spans="1:12" ht="20.149999999999999" customHeight="1" x14ac:dyDescent="0.3">
      <c r="B15" s="311" t="s">
        <v>20</v>
      </c>
      <c r="C15" s="312"/>
      <c r="D15" s="312"/>
      <c r="E15" s="313"/>
      <c r="F15" s="132"/>
      <c r="G15" s="132"/>
      <c r="H15" s="132"/>
      <c r="I15" s="132"/>
      <c r="J15" s="132"/>
      <c r="K15" s="132"/>
      <c r="L15" s="10">
        <f t="shared" si="0"/>
        <v>0</v>
      </c>
    </row>
    <row r="16" spans="1:12" ht="20.149999999999999" customHeight="1" x14ac:dyDescent="0.3">
      <c r="B16" s="314" t="s">
        <v>24</v>
      </c>
      <c r="C16" s="315"/>
      <c r="D16" s="315"/>
      <c r="E16" s="316"/>
      <c r="F16" s="132"/>
      <c r="G16" s="132"/>
      <c r="H16" s="132"/>
      <c r="I16" s="132"/>
      <c r="J16" s="132"/>
      <c r="K16" s="132"/>
      <c r="L16" s="10">
        <f t="shared" si="0"/>
        <v>0</v>
      </c>
    </row>
    <row r="17" spans="1:12" ht="20.149999999999999" customHeight="1" x14ac:dyDescent="0.3">
      <c r="B17" s="311" t="s">
        <v>25</v>
      </c>
      <c r="C17" s="312"/>
      <c r="D17" s="312"/>
      <c r="E17" s="313"/>
      <c r="F17" s="132"/>
      <c r="G17" s="132"/>
      <c r="H17" s="132"/>
      <c r="I17" s="132"/>
      <c r="J17" s="132"/>
      <c r="K17" s="132"/>
      <c r="L17" s="10">
        <f t="shared" si="0"/>
        <v>0</v>
      </c>
    </row>
    <row r="18" spans="1:12" ht="20.149999999999999" customHeight="1" x14ac:dyDescent="0.3">
      <c r="B18" s="311" t="s">
        <v>26</v>
      </c>
      <c r="C18" s="312"/>
      <c r="D18" s="312"/>
      <c r="E18" s="313"/>
      <c r="F18" s="132"/>
      <c r="G18" s="132"/>
      <c r="H18" s="132"/>
      <c r="I18" s="132"/>
      <c r="J18" s="132"/>
      <c r="K18" s="132"/>
      <c r="L18" s="10">
        <f t="shared" si="0"/>
        <v>0</v>
      </c>
    </row>
    <row r="19" spans="1:12" ht="20.149999999999999" customHeight="1" x14ac:dyDescent="0.3">
      <c r="B19" s="311" t="s">
        <v>21</v>
      </c>
      <c r="C19" s="312"/>
      <c r="D19" s="312"/>
      <c r="E19" s="313"/>
      <c r="F19" s="132"/>
      <c r="G19" s="132"/>
      <c r="H19" s="132"/>
      <c r="I19" s="132"/>
      <c r="J19" s="132"/>
      <c r="K19" s="132"/>
      <c r="L19" s="10">
        <f t="shared" si="0"/>
        <v>0</v>
      </c>
    </row>
    <row r="20" spans="1:12" ht="29.5" customHeight="1" x14ac:dyDescent="0.3">
      <c r="B20" s="326" t="s">
        <v>134</v>
      </c>
      <c r="C20" s="327"/>
      <c r="D20" s="327"/>
      <c r="E20" s="327"/>
      <c r="F20" s="132"/>
      <c r="G20" s="132"/>
      <c r="H20" s="132"/>
      <c r="I20" s="132"/>
      <c r="J20" s="132"/>
      <c r="K20" s="132"/>
      <c r="L20" s="10">
        <f t="shared" si="0"/>
        <v>0</v>
      </c>
    </row>
    <row r="21" spans="1:12" ht="14.25" customHeight="1" x14ac:dyDescent="0.3"/>
    <row r="22" spans="1:12" ht="15.75" customHeight="1" thickBot="1" x14ac:dyDescent="0.35">
      <c r="B22" s="317" t="s">
        <v>22</v>
      </c>
      <c r="C22" s="318"/>
      <c r="D22" s="318"/>
      <c r="E22" s="318"/>
      <c r="F22" s="318"/>
      <c r="G22" s="318"/>
      <c r="H22" s="319"/>
      <c r="J22" s="307" t="s">
        <v>23</v>
      </c>
      <c r="K22" s="308"/>
      <c r="L22" s="10">
        <f>SUM(L13:L20)</f>
        <v>0</v>
      </c>
    </row>
    <row r="23" spans="1:12" ht="18" customHeight="1" thickBot="1" x14ac:dyDescent="0.35">
      <c r="B23" s="320"/>
      <c r="C23" s="321"/>
      <c r="D23" s="321"/>
      <c r="E23" s="321"/>
      <c r="F23" s="321"/>
      <c r="G23" s="321"/>
      <c r="H23" s="322"/>
      <c r="J23" s="309" t="s">
        <v>27</v>
      </c>
      <c r="K23" s="310"/>
      <c r="L23" s="13">
        <f>L22/6</f>
        <v>0</v>
      </c>
    </row>
    <row r="24" spans="1:12" x14ac:dyDescent="0.3">
      <c r="B24" s="320"/>
      <c r="C24" s="321"/>
      <c r="D24" s="321"/>
      <c r="E24" s="321"/>
      <c r="F24" s="321"/>
      <c r="G24" s="321"/>
      <c r="H24" s="322"/>
      <c r="I24" s="14"/>
      <c r="J24" s="15"/>
      <c r="L24" s="16"/>
    </row>
    <row r="25" spans="1:12" x14ac:dyDescent="0.3">
      <c r="B25" s="323"/>
      <c r="C25" s="324"/>
      <c r="D25" s="324"/>
      <c r="E25" s="324"/>
      <c r="F25" s="324"/>
      <c r="G25" s="324"/>
      <c r="H25" s="325"/>
      <c r="J25" s="309" t="s">
        <v>28</v>
      </c>
      <c r="K25" s="309"/>
      <c r="L25" s="15"/>
    </row>
    <row r="26" spans="1:12" ht="9.75" customHeight="1" thickBot="1" x14ac:dyDescent="0.35"/>
    <row r="27" spans="1:12" ht="22.5" customHeight="1" thickBot="1" x14ac:dyDescent="0.35">
      <c r="F27" s="19"/>
      <c r="H27" s="17"/>
      <c r="I27" s="304" t="s">
        <v>29</v>
      </c>
      <c r="J27" s="305"/>
      <c r="K27" s="306"/>
      <c r="L27" s="18">
        <f>ROUND(+L23/8,3)</f>
        <v>0</v>
      </c>
    </row>
    <row r="28" spans="1:12" ht="18" customHeight="1" x14ac:dyDescent="0.3">
      <c r="F28" s="19"/>
      <c r="H28" s="17"/>
      <c r="I28" s="17"/>
      <c r="J28" s="20"/>
      <c r="K28" s="12"/>
      <c r="L28" s="5"/>
    </row>
    <row r="29" spans="1:12" ht="18" customHeight="1" x14ac:dyDescent="0.3">
      <c r="F29" s="19"/>
      <c r="H29" s="17"/>
      <c r="I29" s="17"/>
      <c r="J29" s="20"/>
      <c r="K29" s="12"/>
      <c r="L29" s="5"/>
    </row>
    <row r="30" spans="1:12" ht="18" customHeight="1" x14ac:dyDescent="0.3">
      <c r="A30" s="174" t="s">
        <v>15</v>
      </c>
      <c r="B30" s="174"/>
      <c r="C30" s="174"/>
      <c r="D30" s="174"/>
      <c r="E30" s="174"/>
      <c r="F30" s="19"/>
      <c r="H30" s="2" t="s">
        <v>16</v>
      </c>
      <c r="I30" s="2"/>
      <c r="J30" s="2"/>
      <c r="K30" s="2"/>
      <c r="L30" s="2"/>
    </row>
    <row r="31" spans="1:12" ht="18" customHeight="1" x14ac:dyDescent="0.3">
      <c r="F31" s="19"/>
      <c r="H31" s="17"/>
      <c r="I31" s="17"/>
      <c r="J31" s="20"/>
      <c r="K31" s="12"/>
      <c r="L31" s="5"/>
    </row>
    <row r="32" spans="1:12" ht="18" customHeight="1" x14ac:dyDescent="0.3">
      <c r="F32" s="19"/>
      <c r="H32" s="17"/>
      <c r="I32" s="17"/>
      <c r="J32" s="20"/>
      <c r="K32" s="12"/>
      <c r="L32" s="5"/>
    </row>
  </sheetData>
  <sheetProtection algorithmName="SHA-512" hashValue="J0l8YdpfbuC4fBBPn+izGaMFkKpnRq7cgcpicPgDPJiXrZzyDC0l9rqF24WoSenXTw/yD6vnPS3qn02lUfwfjQ==" saltValue="0qBmDhBAZ01snhXYypbXtA==" spinCount="100000" sheet="1" objects="1" scenarios="1"/>
  <mergeCells count="37">
    <mergeCell ref="A1:F1"/>
    <mergeCell ref="A2:F2"/>
    <mergeCell ref="H1:K1"/>
    <mergeCell ref="H2:K2"/>
    <mergeCell ref="H3:K3"/>
    <mergeCell ref="A3:B3"/>
    <mergeCell ref="C3:F3"/>
    <mergeCell ref="A13:A14"/>
    <mergeCell ref="C7:F7"/>
    <mergeCell ref="I8:L8"/>
    <mergeCell ref="I9:L9"/>
    <mergeCell ref="I10:L10"/>
    <mergeCell ref="C8:F8"/>
    <mergeCell ref="C9:F9"/>
    <mergeCell ref="C10:F10"/>
    <mergeCell ref="A4:B4"/>
    <mergeCell ref="A5:B5"/>
    <mergeCell ref="C4:F4"/>
    <mergeCell ref="I7:L7"/>
    <mergeCell ref="I6:L6"/>
    <mergeCell ref="C5:F5"/>
    <mergeCell ref="H4:L4"/>
    <mergeCell ref="I5:L5"/>
    <mergeCell ref="C6:F6"/>
    <mergeCell ref="I27:K27"/>
    <mergeCell ref="J22:K22"/>
    <mergeCell ref="J23:K23"/>
    <mergeCell ref="J25:K25"/>
    <mergeCell ref="B13:E13"/>
    <mergeCell ref="B14:E14"/>
    <mergeCell ref="B15:E15"/>
    <mergeCell ref="B16:E16"/>
    <mergeCell ref="B17:E17"/>
    <mergeCell ref="B19:E19"/>
    <mergeCell ref="B22:H25"/>
    <mergeCell ref="B20:E20"/>
    <mergeCell ref="B18:E18"/>
  </mergeCells>
  <pageMargins left="0.78740157480314965" right="0.15748031496062992" top="0.98425196850393704" bottom="0.39370078740157483" header="0.31496062992125984" footer="7.874015748031496E-2"/>
  <pageSetup paperSize="9" scale="96" orientation="portrait" r:id="rId1"/>
  <headerFooter alignWithMargins="0">
    <oddHeader>&amp;L&amp;G&amp;C&amp;"Verdana,Normal"&amp;12PROTOKOLL FÖR LAGTÄVLAN</oddHeader>
    <oddFooter>&amp;R2024-01-20</oddFooter>
  </headerFooter>
  <colBreaks count="1" manualBreakCount="1">
    <brk id="12" max="1048575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1"/>
  <sheetViews>
    <sheetView showZeros="0" view="pageLayout" topLeftCell="A20" zoomScaleNormal="100" workbookViewId="0">
      <selection activeCell="E26" sqref="E26"/>
    </sheetView>
  </sheetViews>
  <sheetFormatPr defaultColWidth="9.1796875" defaultRowHeight="13.5" x14ac:dyDescent="0.3"/>
  <cols>
    <col min="1" max="1" width="5.7265625" style="1" customWidth="1"/>
    <col min="2" max="2" width="9.1796875" style="1"/>
    <col min="3" max="3" width="12.54296875" style="1" bestFit="1" customWidth="1"/>
    <col min="4" max="4" width="2.7265625" style="1" customWidth="1"/>
    <col min="5" max="7" width="7.26953125" style="1" customWidth="1"/>
    <col min="8" max="8" width="7" style="1" customWidth="1"/>
    <col min="9" max="10" width="7.26953125" style="1" customWidth="1"/>
    <col min="11" max="11" width="10.26953125" style="1" customWidth="1"/>
    <col min="12" max="12" width="10.7265625" style="1" customWidth="1"/>
    <col min="13" max="13" width="7.26953125" style="1" customWidth="1"/>
    <col min="14" max="16384" width="9.1796875" style="1"/>
  </cols>
  <sheetData>
    <row r="1" spans="1:12" ht="18" customHeight="1" thickBot="1" x14ac:dyDescent="0.35">
      <c r="A1" s="246" t="s">
        <v>85</v>
      </c>
      <c r="B1" s="246"/>
      <c r="C1" s="246"/>
      <c r="D1" s="246"/>
      <c r="E1" s="246"/>
      <c r="F1" s="246"/>
      <c r="H1" s="247" t="s">
        <v>52</v>
      </c>
      <c r="I1" s="248"/>
      <c r="J1" s="248"/>
      <c r="K1" s="249"/>
      <c r="L1" s="171"/>
    </row>
    <row r="2" spans="1:12" ht="18" customHeight="1" thickBot="1" x14ac:dyDescent="0.35">
      <c r="A2" s="348" t="s">
        <v>31</v>
      </c>
      <c r="B2" s="348"/>
      <c r="C2" s="348"/>
      <c r="D2" s="348"/>
      <c r="E2" s="348"/>
      <c r="F2" s="348"/>
      <c r="H2" s="247" t="s">
        <v>53</v>
      </c>
      <c r="I2" s="248"/>
      <c r="J2" s="248"/>
      <c r="K2" s="249"/>
      <c r="L2" s="171"/>
    </row>
    <row r="3" spans="1:12" ht="18" customHeight="1" thickBot="1" x14ac:dyDescent="0.35">
      <c r="A3" s="222"/>
      <c r="B3" s="222"/>
      <c r="C3" s="251"/>
      <c r="D3" s="251"/>
      <c r="E3" s="251"/>
      <c r="F3" s="251"/>
      <c r="H3" s="247" t="s">
        <v>46</v>
      </c>
      <c r="I3" s="248"/>
      <c r="J3" s="248"/>
      <c r="K3" s="249"/>
      <c r="L3" s="171"/>
    </row>
    <row r="4" spans="1:12" ht="18" customHeight="1" x14ac:dyDescent="0.3">
      <c r="A4" s="222"/>
      <c r="B4" s="222"/>
      <c r="C4" s="251"/>
      <c r="D4" s="251"/>
      <c r="E4" s="251"/>
      <c r="F4" s="251"/>
      <c r="H4" s="226" t="s">
        <v>12</v>
      </c>
      <c r="I4" s="226"/>
      <c r="J4" s="226"/>
      <c r="K4" s="226"/>
      <c r="L4" s="226"/>
    </row>
    <row r="5" spans="1:12" ht="18" customHeight="1" x14ac:dyDescent="0.3">
      <c r="A5" s="223" t="s">
        <v>8</v>
      </c>
      <c r="B5" s="223"/>
      <c r="C5" s="229"/>
      <c r="D5" s="229"/>
      <c r="E5" s="229"/>
      <c r="F5" s="229"/>
      <c r="H5" s="2" t="s">
        <v>0</v>
      </c>
      <c r="I5" s="227"/>
      <c r="J5" s="227"/>
      <c r="K5" s="227"/>
      <c r="L5" s="227"/>
    </row>
    <row r="6" spans="1:12" ht="18" customHeight="1" x14ac:dyDescent="0.3">
      <c r="A6" s="173" t="s">
        <v>9</v>
      </c>
      <c r="B6" s="173"/>
      <c r="C6" s="225"/>
      <c r="D6" s="225"/>
      <c r="E6" s="225"/>
      <c r="F6" s="225"/>
      <c r="H6" s="172" t="s">
        <v>1</v>
      </c>
      <c r="I6" s="225"/>
      <c r="J6" s="225"/>
      <c r="K6" s="225"/>
      <c r="L6" s="225"/>
    </row>
    <row r="7" spans="1:12" ht="18" customHeight="1" x14ac:dyDescent="0.3">
      <c r="A7" s="173" t="s">
        <v>10</v>
      </c>
      <c r="B7" s="173"/>
      <c r="C7" s="225"/>
      <c r="D7" s="225"/>
      <c r="E7" s="225"/>
      <c r="F7" s="225"/>
      <c r="H7" s="172" t="s">
        <v>2</v>
      </c>
      <c r="I7" s="225"/>
      <c r="J7" s="225"/>
      <c r="K7" s="225"/>
      <c r="L7" s="225"/>
    </row>
    <row r="8" spans="1:12" ht="18" customHeight="1" x14ac:dyDescent="0.3">
      <c r="A8" s="173" t="s">
        <v>51</v>
      </c>
      <c r="B8" s="173"/>
      <c r="C8" s="225"/>
      <c r="D8" s="225"/>
      <c r="E8" s="225"/>
      <c r="F8" s="225"/>
      <c r="H8" s="172" t="s">
        <v>3</v>
      </c>
      <c r="I8" s="225"/>
      <c r="J8" s="225"/>
      <c r="K8" s="225"/>
      <c r="L8" s="225"/>
    </row>
    <row r="9" spans="1:12" ht="18" customHeight="1" x14ac:dyDescent="0.3">
      <c r="A9" s="173" t="s">
        <v>11</v>
      </c>
      <c r="B9" s="173"/>
      <c r="C9" s="225"/>
      <c r="D9" s="225"/>
      <c r="E9" s="225"/>
      <c r="F9" s="225"/>
      <c r="H9" s="172" t="s">
        <v>4</v>
      </c>
      <c r="I9" s="224"/>
      <c r="J9" s="224"/>
      <c r="K9" s="224"/>
      <c r="L9" s="224"/>
    </row>
    <row r="10" spans="1:12" ht="18" customHeight="1" x14ac:dyDescent="0.3">
      <c r="A10" s="173" t="s">
        <v>49</v>
      </c>
      <c r="B10" s="173"/>
      <c r="C10" s="225"/>
      <c r="D10" s="225"/>
      <c r="E10" s="225"/>
      <c r="F10" s="225"/>
      <c r="H10" s="172" t="s">
        <v>5</v>
      </c>
      <c r="I10" s="225"/>
      <c r="J10" s="225"/>
      <c r="K10" s="225"/>
      <c r="L10" s="225"/>
    </row>
    <row r="11" spans="1:12" ht="18" customHeight="1" x14ac:dyDescent="0.3">
      <c r="A11" s="175"/>
      <c r="B11" s="175"/>
      <c r="C11" s="176"/>
      <c r="D11" s="176"/>
      <c r="E11" s="176"/>
      <c r="F11" s="176"/>
      <c r="I11" s="176"/>
      <c r="J11" s="176"/>
      <c r="K11" s="176"/>
      <c r="L11" s="176"/>
    </row>
    <row r="12" spans="1:12" ht="20" customHeight="1" x14ac:dyDescent="0.3">
      <c r="A12" s="347" t="s">
        <v>17</v>
      </c>
      <c r="B12" s="347"/>
    </row>
    <row r="13" spans="1:12" ht="17.149999999999999" customHeight="1" x14ac:dyDescent="0.3">
      <c r="A13" s="335"/>
      <c r="B13" s="336"/>
      <c r="C13" s="336"/>
      <c r="D13" s="336"/>
      <c r="E13" s="336"/>
      <c r="F13" s="336"/>
      <c r="G13" s="336"/>
      <c r="H13" s="336"/>
      <c r="I13" s="336"/>
      <c r="J13" s="336"/>
      <c r="K13" s="336"/>
      <c r="L13" s="337"/>
    </row>
    <row r="14" spans="1:12" ht="18" customHeight="1" x14ac:dyDescent="0.3">
      <c r="A14" s="338"/>
      <c r="B14" s="339"/>
      <c r="C14" s="339"/>
      <c r="D14" s="339"/>
      <c r="E14" s="339"/>
      <c r="F14" s="339"/>
      <c r="G14" s="339"/>
      <c r="H14" s="339"/>
      <c r="I14" s="339"/>
      <c r="J14" s="339"/>
      <c r="K14" s="339"/>
      <c r="L14" s="340"/>
    </row>
    <row r="15" spans="1:12" ht="39" customHeight="1" x14ac:dyDescent="0.3">
      <c r="A15" s="341"/>
      <c r="B15" s="342"/>
      <c r="C15" s="342"/>
      <c r="D15" s="342"/>
      <c r="E15" s="342"/>
      <c r="F15" s="342"/>
      <c r="G15" s="342"/>
      <c r="H15" s="342"/>
      <c r="I15" s="342"/>
      <c r="J15" s="342"/>
      <c r="K15" s="342"/>
      <c r="L15" s="343"/>
    </row>
    <row r="16" spans="1:12" ht="18" customHeight="1" x14ac:dyDescent="0.3">
      <c r="A16" s="177" t="s">
        <v>30</v>
      </c>
      <c r="B16" s="178"/>
      <c r="C16" s="179"/>
      <c r="D16" s="180"/>
      <c r="E16" s="181"/>
      <c r="F16" s="181"/>
      <c r="G16" s="181"/>
      <c r="H16" s="181"/>
      <c r="I16" s="181"/>
      <c r="J16" s="181"/>
      <c r="K16" s="182"/>
      <c r="L16" s="183"/>
    </row>
    <row r="17" spans="1:12" ht="23.5" customHeight="1" x14ac:dyDescent="0.3">
      <c r="A17" s="23" t="s">
        <v>33</v>
      </c>
    </row>
    <row r="18" spans="1:12" ht="15" customHeight="1" x14ac:dyDescent="0.3">
      <c r="G18" s="333" t="s">
        <v>43</v>
      </c>
      <c r="H18" s="334"/>
      <c r="I18" s="334"/>
      <c r="K18" s="9" t="s">
        <v>44</v>
      </c>
    </row>
    <row r="19" spans="1:12" ht="15" customHeight="1" x14ac:dyDescent="0.3">
      <c r="B19" s="311" t="s">
        <v>39</v>
      </c>
      <c r="C19" s="312"/>
      <c r="D19" s="313"/>
      <c r="E19" s="133"/>
      <c r="F19" s="42">
        <v>0.5</v>
      </c>
      <c r="G19" s="46"/>
      <c r="H19" s="134">
        <f>IF(E19&gt;19,20,E19)</f>
        <v>0</v>
      </c>
      <c r="I19" s="43"/>
      <c r="J19" s="44"/>
      <c r="K19" s="45">
        <f>F19*H19</f>
        <v>0</v>
      </c>
    </row>
    <row r="20" spans="1:12" ht="15" customHeight="1" x14ac:dyDescent="0.3">
      <c r="B20" s="311" t="s">
        <v>40</v>
      </c>
      <c r="C20" s="312"/>
      <c r="D20" s="313"/>
      <c r="E20" s="133"/>
      <c r="F20" s="42">
        <v>0.3</v>
      </c>
      <c r="G20" s="46"/>
      <c r="H20" s="134">
        <f>IF(SUM(E19:E20)&gt;19,20-H19,E20)</f>
        <v>0</v>
      </c>
      <c r="I20" s="43"/>
      <c r="J20" s="44"/>
      <c r="K20" s="45">
        <f>F20*H20</f>
        <v>0</v>
      </c>
    </row>
    <row r="21" spans="1:12" ht="15" customHeight="1" x14ac:dyDescent="0.3">
      <c r="B21" s="311" t="s">
        <v>41</v>
      </c>
      <c r="C21" s="312"/>
      <c r="D21" s="313"/>
      <c r="E21" s="133"/>
      <c r="F21" s="42">
        <v>0.1</v>
      </c>
      <c r="G21" s="46"/>
      <c r="H21" s="134">
        <f>IF(SUM(E19:E21)&gt;19,IF(20-SUM(H19:H20)&gt;0,20-SUM(H19:H20),0),E21)</f>
        <v>0</v>
      </c>
      <c r="I21" s="43"/>
      <c r="J21" s="44"/>
      <c r="K21" s="45">
        <f>F21*H21</f>
        <v>0</v>
      </c>
    </row>
    <row r="22" spans="1:12" ht="14" thickBot="1" x14ac:dyDescent="0.35">
      <c r="B22" s="311" t="s">
        <v>42</v>
      </c>
      <c r="C22" s="312"/>
      <c r="D22" s="313"/>
      <c r="E22" s="29">
        <f>SUM(E19:E21)</f>
        <v>0</v>
      </c>
      <c r="F22" s="44"/>
      <c r="G22" s="11"/>
      <c r="H22" s="11"/>
      <c r="I22" s="11"/>
      <c r="J22" s="11"/>
      <c r="K22" s="11"/>
    </row>
    <row r="23" spans="1:12" ht="21" customHeight="1" thickBot="1" x14ac:dyDescent="0.35">
      <c r="G23" s="330" t="s">
        <v>45</v>
      </c>
      <c r="H23" s="331"/>
      <c r="I23" s="331"/>
      <c r="J23" s="332"/>
      <c r="K23" s="47">
        <f>IF(SUM(K19:K22)&gt;10,10,SUM(K19:K22))</f>
        <v>0</v>
      </c>
      <c r="L23" s="37">
        <v>0.3</v>
      </c>
    </row>
    <row r="24" spans="1:12" ht="23.25" customHeight="1" x14ac:dyDescent="0.3">
      <c r="A24" s="4" t="s">
        <v>34</v>
      </c>
    </row>
    <row r="25" spans="1:12" ht="8.25" customHeight="1" x14ac:dyDescent="0.3">
      <c r="B25" s="11"/>
      <c r="C25" s="11"/>
      <c r="D25" s="11"/>
      <c r="E25" s="11"/>
      <c r="F25" s="11"/>
      <c r="G25" s="11"/>
      <c r="H25" s="26"/>
      <c r="I25" s="24"/>
      <c r="J25" s="27"/>
      <c r="K25" s="28"/>
    </row>
    <row r="26" spans="1:12" ht="15" customHeight="1" x14ac:dyDescent="0.3">
      <c r="B26" s="311" t="s">
        <v>36</v>
      </c>
      <c r="C26" s="312"/>
      <c r="D26" s="313"/>
      <c r="E26" s="133"/>
      <c r="F26" s="311" t="s">
        <v>135</v>
      </c>
      <c r="G26" s="313"/>
      <c r="H26" s="30">
        <f>E22</f>
        <v>0</v>
      </c>
      <c r="I26" s="31" t="str">
        <f>IFERROR(E26/H26,"")</f>
        <v/>
      </c>
      <c r="J26" s="27"/>
      <c r="K26" s="32" t="str">
        <f>IF(E26=0,"",IFERROR((10-I26),""))</f>
        <v/>
      </c>
    </row>
    <row r="27" spans="1:12" ht="8.25" customHeight="1" x14ac:dyDescent="0.3">
      <c r="B27" s="11"/>
      <c r="C27" s="11"/>
      <c r="D27" s="11"/>
      <c r="E27" s="11"/>
      <c r="F27" s="11"/>
      <c r="G27" s="11"/>
      <c r="H27" s="26"/>
      <c r="I27" s="24"/>
      <c r="J27" s="27"/>
      <c r="K27" s="28"/>
    </row>
    <row r="28" spans="1:12" x14ac:dyDescent="0.3">
      <c r="I28" s="33"/>
      <c r="J28" s="34"/>
      <c r="K28" s="35"/>
    </row>
    <row r="29" spans="1:12" ht="15" customHeight="1" x14ac:dyDescent="0.3">
      <c r="E29" s="344" t="s">
        <v>30</v>
      </c>
      <c r="F29" s="345"/>
      <c r="G29" s="345"/>
      <c r="H29" s="345"/>
      <c r="I29" s="345"/>
      <c r="J29" s="346"/>
      <c r="K29" s="184">
        <f>E16+F16+G16+H16+I16+J16</f>
        <v>0</v>
      </c>
    </row>
    <row r="30" spans="1:12" ht="7.5" customHeight="1" thickBot="1" x14ac:dyDescent="0.35">
      <c r="K30" s="35"/>
      <c r="L30" s="25"/>
    </row>
    <row r="31" spans="1:12" ht="20.25" customHeight="1" thickBot="1" x14ac:dyDescent="0.35">
      <c r="G31" s="330" t="s">
        <v>37</v>
      </c>
      <c r="H31" s="331"/>
      <c r="I31" s="331"/>
      <c r="J31" s="332"/>
      <c r="K31" s="36" t="str">
        <f>IFERROR(K26-K29,"")</f>
        <v/>
      </c>
      <c r="L31" s="37">
        <v>0.7</v>
      </c>
    </row>
    <row r="32" spans="1:12" ht="11.25" customHeight="1" thickBot="1" x14ac:dyDescent="0.35"/>
    <row r="33" spans="1:12" ht="20.25" customHeight="1" thickBot="1" x14ac:dyDescent="0.35">
      <c r="I33" s="304" t="s">
        <v>38</v>
      </c>
      <c r="J33" s="305"/>
      <c r="K33" s="329"/>
      <c r="L33" s="48" t="str">
        <f>IFERROR(ROUND(K23*0.3 + K31*0.7,3),"")</f>
        <v/>
      </c>
    </row>
    <row r="34" spans="1:12" x14ac:dyDescent="0.3">
      <c r="L34" s="49"/>
    </row>
    <row r="35" spans="1:12" x14ac:dyDescent="0.3">
      <c r="L35" s="49"/>
    </row>
    <row r="36" spans="1:12" x14ac:dyDescent="0.3">
      <c r="L36" s="49"/>
    </row>
    <row r="41" spans="1:12" x14ac:dyDescent="0.3">
      <c r="A41" s="174" t="s">
        <v>15</v>
      </c>
      <c r="B41" s="174"/>
      <c r="C41" s="174"/>
      <c r="D41" s="174"/>
      <c r="E41" s="174"/>
      <c r="H41" s="2" t="s">
        <v>16</v>
      </c>
      <c r="I41" s="2"/>
      <c r="J41" s="2"/>
      <c r="K41" s="2"/>
      <c r="L41" s="2"/>
    </row>
  </sheetData>
  <sheetProtection algorithmName="SHA-512" hashValue="vobJKuyzv0JiVcepmOhQgEvOCY1fDUgRc+UjYEzGXA7blZ12im1tGt6disMOFOFvdf/F6thti49feCWsfvMptA==" saltValue="SPTjf11d3MwoDopub9xY/g==" spinCount="100000" sheet="1" objects="1" scenarios="1"/>
  <mergeCells count="36">
    <mergeCell ref="A1:F1"/>
    <mergeCell ref="A2:F2"/>
    <mergeCell ref="H1:K1"/>
    <mergeCell ref="H2:K2"/>
    <mergeCell ref="H3:K3"/>
    <mergeCell ref="A3:B3"/>
    <mergeCell ref="C3:F3"/>
    <mergeCell ref="H4:L4"/>
    <mergeCell ref="I5:L5"/>
    <mergeCell ref="C6:F6"/>
    <mergeCell ref="C4:F4"/>
    <mergeCell ref="I6:L6"/>
    <mergeCell ref="E29:J29"/>
    <mergeCell ref="G31:J31"/>
    <mergeCell ref="I7:L7"/>
    <mergeCell ref="A12:B12"/>
    <mergeCell ref="C5:F5"/>
    <mergeCell ref="I8:L8"/>
    <mergeCell ref="C8:F8"/>
    <mergeCell ref="C7:F7"/>
    <mergeCell ref="I33:K33"/>
    <mergeCell ref="A4:B4"/>
    <mergeCell ref="A5:B5"/>
    <mergeCell ref="B26:D26"/>
    <mergeCell ref="F26:G26"/>
    <mergeCell ref="B19:D19"/>
    <mergeCell ref="B20:D20"/>
    <mergeCell ref="B21:D21"/>
    <mergeCell ref="B22:D22"/>
    <mergeCell ref="C9:F9"/>
    <mergeCell ref="C10:F10"/>
    <mergeCell ref="G23:J23"/>
    <mergeCell ref="G18:I18"/>
    <mergeCell ref="I10:L10"/>
    <mergeCell ref="I9:L9"/>
    <mergeCell ref="A13:L15"/>
  </mergeCells>
  <phoneticPr fontId="2" type="noConversion"/>
  <pageMargins left="0.59055118110236227" right="0.35433070866141736" top="0.98425196850393704" bottom="0.39370078740157483" header="0.31496062992125984" footer="0.19685039370078741"/>
  <pageSetup paperSize="9" orientation="portrait" r:id="rId1"/>
  <headerFooter alignWithMargins="0">
    <oddHeader>&amp;L&amp;G&amp;C&amp;"Verdana,Normal"&amp;12PROTOKOLL FÖR LAGTÄVLAN</oddHeader>
    <oddFooter>&amp;R2024-01-20</oddFooter>
  </headerFooter>
  <ignoredErrors>
    <ignoredError sqref="H20" formulaRange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9"/>
  <sheetViews>
    <sheetView showZeros="0" tabSelected="1" view="pageLayout" zoomScaleNormal="120" workbookViewId="0">
      <selection activeCell="G12" sqref="G12"/>
    </sheetView>
  </sheetViews>
  <sheetFormatPr defaultColWidth="9.1796875" defaultRowHeight="13.5" x14ac:dyDescent="0.3"/>
  <cols>
    <col min="1" max="1" width="5.7265625" style="158" customWidth="1"/>
    <col min="2" max="3" width="9.1796875" style="158"/>
    <col min="4" max="4" width="2.7265625" style="158" customWidth="1"/>
    <col min="5" max="7" width="7.26953125" style="158" customWidth="1"/>
    <col min="8" max="8" width="7" style="158" customWidth="1"/>
    <col min="9" max="9" width="7.26953125" style="158" customWidth="1"/>
    <col min="10" max="10" width="4.7265625" style="158" customWidth="1"/>
    <col min="11" max="11" width="10.26953125" style="158" customWidth="1"/>
    <col min="12" max="12" width="10.7265625" style="158" customWidth="1"/>
    <col min="13" max="13" width="7.26953125" style="158" customWidth="1"/>
    <col min="14" max="16384" width="9.1796875" style="158"/>
  </cols>
  <sheetData>
    <row r="1" spans="1:12" ht="18" customHeight="1" thickBot="1" x14ac:dyDescent="0.35">
      <c r="A1" s="365" t="s">
        <v>85</v>
      </c>
      <c r="B1" s="365"/>
      <c r="C1" s="365"/>
      <c r="D1" s="365"/>
      <c r="E1" s="365"/>
      <c r="F1" s="365"/>
      <c r="H1" s="247" t="s">
        <v>52</v>
      </c>
      <c r="I1" s="248"/>
      <c r="J1" s="248"/>
      <c r="K1" s="249"/>
      <c r="L1" s="171"/>
    </row>
    <row r="2" spans="1:12" ht="18" customHeight="1" thickBot="1" x14ac:dyDescent="0.35">
      <c r="A2" s="365" t="s">
        <v>32</v>
      </c>
      <c r="B2" s="365"/>
      <c r="C2" s="365"/>
      <c r="D2" s="365"/>
      <c r="E2" s="365"/>
      <c r="F2" s="365"/>
      <c r="H2" s="247" t="s">
        <v>53</v>
      </c>
      <c r="I2" s="248"/>
      <c r="J2" s="248"/>
      <c r="K2" s="249"/>
      <c r="L2" s="171"/>
    </row>
    <row r="3" spans="1:12" ht="18" customHeight="1" thickBot="1" x14ac:dyDescent="0.35">
      <c r="A3" s="222"/>
      <c r="B3" s="222"/>
      <c r="C3" s="251"/>
      <c r="D3" s="251"/>
      <c r="E3" s="251"/>
      <c r="F3" s="251"/>
      <c r="G3" s="1"/>
      <c r="H3" s="247" t="s">
        <v>46</v>
      </c>
      <c r="I3" s="248"/>
      <c r="J3" s="248"/>
      <c r="K3" s="249"/>
      <c r="L3" s="171"/>
    </row>
    <row r="4" spans="1:12" ht="18" customHeight="1" x14ac:dyDescent="0.3">
      <c r="A4" s="222"/>
      <c r="B4" s="222"/>
      <c r="C4" s="251"/>
      <c r="D4" s="251"/>
      <c r="E4" s="251"/>
      <c r="F4" s="251"/>
      <c r="G4" s="1"/>
      <c r="H4" s="226" t="s">
        <v>12</v>
      </c>
      <c r="I4" s="226"/>
      <c r="J4" s="226"/>
      <c r="K4" s="226"/>
      <c r="L4" s="226"/>
    </row>
    <row r="5" spans="1:12" ht="18" customHeight="1" x14ac:dyDescent="0.3">
      <c r="A5" s="223" t="s">
        <v>8</v>
      </c>
      <c r="B5" s="223"/>
      <c r="C5" s="229"/>
      <c r="D5" s="229"/>
      <c r="E5" s="229"/>
      <c r="F5" s="229"/>
      <c r="G5" s="1"/>
      <c r="H5" s="2" t="s">
        <v>0</v>
      </c>
      <c r="I5" s="227"/>
      <c r="J5" s="227"/>
      <c r="K5" s="227"/>
      <c r="L5" s="227"/>
    </row>
    <row r="6" spans="1:12" ht="18" customHeight="1" x14ac:dyDescent="0.3">
      <c r="A6" s="173" t="s">
        <v>9</v>
      </c>
      <c r="B6" s="173"/>
      <c r="C6" s="225"/>
      <c r="D6" s="225"/>
      <c r="E6" s="225"/>
      <c r="F6" s="225"/>
      <c r="G6" s="1"/>
      <c r="H6" s="172" t="s">
        <v>1</v>
      </c>
      <c r="I6" s="225"/>
      <c r="J6" s="225"/>
      <c r="K6" s="225"/>
      <c r="L6" s="225"/>
    </row>
    <row r="7" spans="1:12" ht="18" customHeight="1" x14ac:dyDescent="0.3">
      <c r="A7" s="173" t="s">
        <v>10</v>
      </c>
      <c r="B7" s="173"/>
      <c r="C7" s="225"/>
      <c r="D7" s="225"/>
      <c r="E7" s="225"/>
      <c r="F7" s="225"/>
      <c r="G7" s="1"/>
      <c r="H7" s="172" t="s">
        <v>2</v>
      </c>
      <c r="I7" s="225"/>
      <c r="J7" s="225"/>
      <c r="K7" s="225"/>
      <c r="L7" s="225"/>
    </row>
    <row r="8" spans="1:12" ht="18" customHeight="1" x14ac:dyDescent="0.3">
      <c r="A8" s="173" t="s">
        <v>51</v>
      </c>
      <c r="B8" s="173"/>
      <c r="C8" s="225"/>
      <c r="D8" s="225"/>
      <c r="E8" s="225"/>
      <c r="F8" s="225"/>
      <c r="G8" s="1"/>
      <c r="H8" s="172" t="s">
        <v>3</v>
      </c>
      <c r="I8" s="225"/>
      <c r="J8" s="225"/>
      <c r="K8" s="225"/>
      <c r="L8" s="225"/>
    </row>
    <row r="9" spans="1:12" ht="18" customHeight="1" x14ac:dyDescent="0.3">
      <c r="A9" s="173" t="s">
        <v>11</v>
      </c>
      <c r="B9" s="173"/>
      <c r="C9" s="225"/>
      <c r="D9" s="225"/>
      <c r="E9" s="225"/>
      <c r="F9" s="225"/>
      <c r="G9" s="1"/>
      <c r="H9" s="172" t="s">
        <v>4</v>
      </c>
      <c r="I9" s="224"/>
      <c r="J9" s="224"/>
      <c r="K9" s="224"/>
      <c r="L9" s="224"/>
    </row>
    <row r="10" spans="1:12" ht="18" customHeight="1" x14ac:dyDescent="0.3">
      <c r="A10" s="173" t="s">
        <v>49</v>
      </c>
      <c r="B10" s="173"/>
      <c r="C10" s="225"/>
      <c r="D10" s="225"/>
      <c r="E10" s="225"/>
      <c r="F10" s="225"/>
      <c r="G10" s="1"/>
      <c r="H10" s="172" t="s">
        <v>5</v>
      </c>
      <c r="I10" s="225"/>
      <c r="J10" s="225"/>
      <c r="K10" s="225"/>
      <c r="L10" s="225"/>
    </row>
    <row r="11" spans="1:12" ht="17.149999999999999" customHeight="1" x14ac:dyDescent="0.3"/>
    <row r="12" spans="1:12" ht="17.149999999999999" customHeight="1" x14ac:dyDescent="0.3"/>
    <row r="13" spans="1:12" ht="17.149999999999999" customHeight="1" x14ac:dyDescent="0.3">
      <c r="C13" s="165"/>
    </row>
    <row r="14" spans="1:12" ht="9.65" customHeight="1" x14ac:dyDescent="0.3">
      <c r="C14" s="165"/>
    </row>
    <row r="15" spans="1:12" ht="24.75" customHeight="1" thickBot="1" x14ac:dyDescent="0.35">
      <c r="K15" s="166" t="s">
        <v>47</v>
      </c>
    </row>
    <row r="16" spans="1:12" s="1" customFormat="1" ht="76" customHeight="1" thickBot="1" x14ac:dyDescent="0.35">
      <c r="A16" s="185" t="s">
        <v>136</v>
      </c>
      <c r="B16" s="350" t="s">
        <v>137</v>
      </c>
      <c r="C16" s="351"/>
      <c r="D16" s="351"/>
      <c r="E16" s="351"/>
      <c r="F16" s="351"/>
      <c r="G16" s="351"/>
      <c r="H16" s="351"/>
      <c r="I16" s="351"/>
      <c r="J16" s="186" t="s">
        <v>138</v>
      </c>
      <c r="K16" s="135"/>
      <c r="L16" s="187">
        <f>K16*0.2</f>
        <v>0</v>
      </c>
    </row>
    <row r="17" spans="1:13" s="1" customFormat="1" ht="73.5" customHeight="1" thickBot="1" x14ac:dyDescent="0.35">
      <c r="A17" s="358" t="s">
        <v>139</v>
      </c>
      <c r="B17" s="350" t="s">
        <v>140</v>
      </c>
      <c r="C17" s="351"/>
      <c r="D17" s="351"/>
      <c r="E17" s="351"/>
      <c r="F17" s="351"/>
      <c r="G17" s="351"/>
      <c r="H17" s="351"/>
      <c r="I17" s="351"/>
      <c r="J17" s="188" t="s">
        <v>141</v>
      </c>
      <c r="K17" s="135"/>
      <c r="L17" s="38">
        <f>K17*0.1</f>
        <v>0</v>
      </c>
      <c r="M17" s="189"/>
    </row>
    <row r="18" spans="1:13" s="1" customFormat="1" ht="82" customHeight="1" thickBot="1" x14ac:dyDescent="0.35">
      <c r="A18" s="359"/>
      <c r="B18" s="350" t="s">
        <v>142</v>
      </c>
      <c r="C18" s="351"/>
      <c r="D18" s="351"/>
      <c r="E18" s="351"/>
      <c r="F18" s="351"/>
      <c r="G18" s="351"/>
      <c r="H18" s="351"/>
      <c r="I18" s="351"/>
      <c r="J18" s="188" t="s">
        <v>143</v>
      </c>
      <c r="K18" s="135"/>
      <c r="L18" s="39">
        <f>K18*0.1</f>
        <v>0</v>
      </c>
      <c r="M18" s="189"/>
    </row>
    <row r="19" spans="1:13" s="1" customFormat="1" ht="76" customHeight="1" thickBot="1" x14ac:dyDescent="0.35">
      <c r="A19" s="360" t="s">
        <v>144</v>
      </c>
      <c r="B19" s="352" t="s">
        <v>145</v>
      </c>
      <c r="C19" s="353"/>
      <c r="D19" s="353"/>
      <c r="E19" s="353"/>
      <c r="F19" s="353"/>
      <c r="G19" s="353"/>
      <c r="H19" s="353"/>
      <c r="I19" s="354"/>
      <c r="J19" s="188" t="s">
        <v>130</v>
      </c>
      <c r="K19" s="135"/>
      <c r="L19" s="40">
        <f>K19*0.3</f>
        <v>0</v>
      </c>
      <c r="M19" s="189"/>
    </row>
    <row r="20" spans="1:13" s="1" customFormat="1" ht="74.5" customHeight="1" x14ac:dyDescent="0.3">
      <c r="A20" s="361"/>
      <c r="B20" s="362" t="s">
        <v>146</v>
      </c>
      <c r="C20" s="363"/>
      <c r="D20" s="363"/>
      <c r="E20" s="363"/>
      <c r="F20" s="363"/>
      <c r="G20" s="363"/>
      <c r="H20" s="363"/>
      <c r="I20" s="364"/>
      <c r="J20" s="190" t="s">
        <v>147</v>
      </c>
      <c r="K20" s="135"/>
      <c r="L20" s="41">
        <f>K20*0.3</f>
        <v>0</v>
      </c>
      <c r="M20" s="189"/>
    </row>
    <row r="21" spans="1:13" ht="7.5" customHeight="1" thickBot="1" x14ac:dyDescent="0.35">
      <c r="L21" s="167"/>
    </row>
    <row r="22" spans="1:13" ht="18" customHeight="1" x14ac:dyDescent="0.3">
      <c r="B22" s="355" t="s">
        <v>35</v>
      </c>
      <c r="C22" s="356"/>
      <c r="D22" s="355"/>
      <c r="E22" s="357"/>
      <c r="F22" s="357"/>
      <c r="G22" s="357"/>
      <c r="H22" s="357"/>
      <c r="I22" s="357"/>
      <c r="J22" s="357"/>
      <c r="K22" s="356"/>
      <c r="L22" s="135"/>
    </row>
    <row r="23" spans="1:13" ht="13.5" customHeight="1" thickBot="1" x14ac:dyDescent="0.35">
      <c r="L23" s="167"/>
    </row>
    <row r="24" spans="1:13" ht="14" thickBot="1" x14ac:dyDescent="0.35">
      <c r="I24" s="247" t="s">
        <v>48</v>
      </c>
      <c r="J24" s="248"/>
      <c r="K24" s="349"/>
      <c r="L24" s="168">
        <f>SUM(L16:L20)-L22</f>
        <v>0</v>
      </c>
    </row>
    <row r="27" spans="1:13" x14ac:dyDescent="0.3">
      <c r="A27" s="164" t="s">
        <v>15</v>
      </c>
      <c r="B27" s="169"/>
      <c r="C27" s="169"/>
      <c r="D27" s="169"/>
      <c r="E27" s="169"/>
      <c r="H27" s="164" t="s">
        <v>16</v>
      </c>
      <c r="I27" s="164"/>
      <c r="J27" s="164"/>
      <c r="K27" s="164"/>
      <c r="L27" s="164"/>
    </row>
    <row r="29" spans="1:13" x14ac:dyDescent="0.3">
      <c r="L29" s="170"/>
    </row>
  </sheetData>
  <sheetProtection algorithmName="SHA-512" hashValue="6/ZmUM1+qWXT3q3V6JPpDsUFZ/YXuCRYdLx02N6nZKeHKlAxMLHe5fNnXEbjSIMkKFT1agzX5N0W24SpiYOF2w==" saltValue="2Tdon8aKhCuNGOajmcw6RQ==" spinCount="100000" sheet="1" objects="1" scenarios="1"/>
  <mergeCells count="33">
    <mergeCell ref="A1:F1"/>
    <mergeCell ref="A2:F2"/>
    <mergeCell ref="H1:K1"/>
    <mergeCell ref="H2:K2"/>
    <mergeCell ref="H3:K3"/>
    <mergeCell ref="A3:B3"/>
    <mergeCell ref="C3:F3"/>
    <mergeCell ref="H4:L4"/>
    <mergeCell ref="I5:L5"/>
    <mergeCell ref="B22:C22"/>
    <mergeCell ref="D22:K22"/>
    <mergeCell ref="A4:B4"/>
    <mergeCell ref="C4:F4"/>
    <mergeCell ref="C5:F5"/>
    <mergeCell ref="C7:F7"/>
    <mergeCell ref="A17:A18"/>
    <mergeCell ref="A19:A20"/>
    <mergeCell ref="B20:I20"/>
    <mergeCell ref="I24:K24"/>
    <mergeCell ref="A5:B5"/>
    <mergeCell ref="B18:I18"/>
    <mergeCell ref="B19:I19"/>
    <mergeCell ref="C8:F8"/>
    <mergeCell ref="I8:L8"/>
    <mergeCell ref="I9:L9"/>
    <mergeCell ref="B16:I16"/>
    <mergeCell ref="B17:I17"/>
    <mergeCell ref="I10:L10"/>
    <mergeCell ref="I6:L6"/>
    <mergeCell ref="C9:F9"/>
    <mergeCell ref="C10:F10"/>
    <mergeCell ref="I7:L7"/>
    <mergeCell ref="C6:F6"/>
  </mergeCells>
  <pageMargins left="0.78740157480314965" right="0.35433070866141736" top="0.98425196850393704" bottom="0.39370078740157483" header="0.31496062992125984" footer="0.19685039370078741"/>
  <pageSetup paperSize="9" orientation="portrait" r:id="rId1"/>
  <headerFooter alignWithMargins="0">
    <oddHeader>&amp;L&amp;G&amp;C&amp;"Verdana,Normal"&amp;12PROTOKOLL FÖR LAGTÄVLAN</oddHeader>
    <oddFooter>&amp;R2024-05-01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66"/>
  <sheetViews>
    <sheetView view="pageLayout" zoomScale="70" zoomScaleNormal="100" zoomScalePageLayoutView="70" workbookViewId="0">
      <selection activeCell="F1" sqref="F1"/>
    </sheetView>
  </sheetViews>
  <sheetFormatPr defaultColWidth="11.453125" defaultRowHeight="15.5" x14ac:dyDescent="0.35"/>
  <cols>
    <col min="1" max="1" width="11.453125" style="138" customWidth="1"/>
    <col min="2" max="3" width="11.453125" style="138" hidden="1" customWidth="1"/>
    <col min="4" max="4" width="27.54296875" style="137" customWidth="1"/>
    <col min="5" max="5" width="7.1796875" style="138" customWidth="1"/>
    <col min="6" max="6" width="28.26953125" style="138" customWidth="1"/>
    <col min="7" max="12" width="11.453125" style="138" customWidth="1"/>
    <col min="13" max="14" width="11.453125" style="138" hidden="1" customWidth="1"/>
    <col min="15" max="15" width="36.81640625" style="138" customWidth="1"/>
    <col min="16" max="87" width="11.453125" style="71" customWidth="1"/>
    <col min="88" max="16384" width="11.453125" style="71"/>
  </cols>
  <sheetData>
    <row r="1" spans="1:15" x14ac:dyDescent="0.35">
      <c r="A1" s="136" t="s">
        <v>95</v>
      </c>
      <c r="B1" s="71"/>
      <c r="C1" s="71"/>
    </row>
    <row r="2" spans="1:15" x14ac:dyDescent="0.35">
      <c r="A2" s="136" t="s">
        <v>96</v>
      </c>
      <c r="B2" s="71"/>
      <c r="C2" s="71"/>
    </row>
    <row r="3" spans="1:15" x14ac:dyDescent="0.35">
      <c r="A3" s="136" t="s">
        <v>97</v>
      </c>
      <c r="B3" s="71"/>
      <c r="C3" s="71"/>
    </row>
    <row r="4" spans="1:15" ht="16" thickBot="1" x14ac:dyDescent="0.4">
      <c r="A4" s="71"/>
      <c r="B4" s="71"/>
      <c r="C4" s="71"/>
    </row>
    <row r="5" spans="1:15" x14ac:dyDescent="0.35">
      <c r="A5" s="72"/>
      <c r="B5" s="73"/>
      <c r="C5" s="73"/>
      <c r="D5" s="74"/>
      <c r="E5" s="75"/>
      <c r="F5" s="76"/>
      <c r="G5" s="76"/>
      <c r="H5" s="78" t="s">
        <v>98</v>
      </c>
      <c r="I5" s="78" t="s">
        <v>99</v>
      </c>
      <c r="J5" s="78" t="s">
        <v>100</v>
      </c>
      <c r="K5" s="78" t="s">
        <v>101</v>
      </c>
      <c r="L5" s="79"/>
      <c r="M5" s="80"/>
      <c r="N5" s="80"/>
      <c r="O5" s="81"/>
    </row>
    <row r="6" spans="1:15" x14ac:dyDescent="0.35">
      <c r="A6" s="82" t="s">
        <v>102</v>
      </c>
      <c r="B6" s="83"/>
      <c r="C6" s="83"/>
      <c r="D6" s="83" t="s">
        <v>103</v>
      </c>
      <c r="E6" s="84"/>
      <c r="F6" s="85" t="s">
        <v>104</v>
      </c>
      <c r="G6" s="86" t="s">
        <v>84</v>
      </c>
      <c r="H6" s="87" t="s">
        <v>105</v>
      </c>
      <c r="I6" s="87" t="s">
        <v>84</v>
      </c>
      <c r="J6" s="87" t="s">
        <v>84</v>
      </c>
      <c r="K6" s="87"/>
      <c r="L6" s="88" t="s">
        <v>106</v>
      </c>
      <c r="M6" s="89"/>
      <c r="N6" s="89"/>
      <c r="O6" s="90"/>
    </row>
    <row r="7" spans="1:15" x14ac:dyDescent="0.35">
      <c r="A7" s="91"/>
      <c r="B7" s="92"/>
      <c r="C7" s="92"/>
      <c r="D7" s="93" t="s">
        <v>107</v>
      </c>
      <c r="E7" s="94"/>
      <c r="F7" s="85" t="s">
        <v>105</v>
      </c>
      <c r="G7" s="87" t="s">
        <v>108</v>
      </c>
      <c r="H7" s="87" t="s">
        <v>105</v>
      </c>
      <c r="I7" s="87" t="s">
        <v>77</v>
      </c>
      <c r="J7" s="87" t="s">
        <v>109</v>
      </c>
      <c r="K7" s="87"/>
      <c r="L7" s="88" t="s">
        <v>110</v>
      </c>
      <c r="M7" s="89"/>
      <c r="N7" s="89"/>
      <c r="O7" s="90" t="s">
        <v>106</v>
      </c>
    </row>
    <row r="8" spans="1:15" ht="16" thickBot="1" x14ac:dyDescent="0.4">
      <c r="A8" s="91"/>
      <c r="B8" s="92"/>
      <c r="C8" s="92"/>
      <c r="D8" s="83"/>
      <c r="E8" s="94"/>
      <c r="F8" s="139"/>
      <c r="G8" s="141" t="str">
        <f>IF(Antal_tävlingsdagar=2,"Kür","")</f>
        <v/>
      </c>
      <c r="H8" s="141" t="str">
        <f>IF(Antal_tävlingsdagar=2,"Häst","")</f>
        <v/>
      </c>
      <c r="I8" s="141" t="str">
        <f>IF(Antal_tävlingsdagar=2,"Teknisk","")</f>
        <v/>
      </c>
      <c r="J8" s="141" t="str">
        <f>IF(Antal_tävlingsdagar=2,"Artistisk","")</f>
        <v/>
      </c>
      <c r="K8" s="101"/>
      <c r="L8" s="88"/>
      <c r="M8" s="89"/>
      <c r="N8" s="89"/>
      <c r="O8" s="90"/>
    </row>
    <row r="9" spans="1:15" ht="16" thickBot="1" x14ac:dyDescent="0.4">
      <c r="A9" s="96"/>
      <c r="B9" s="97"/>
      <c r="C9" s="97"/>
      <c r="D9" s="98"/>
      <c r="E9" s="99"/>
      <c r="F9" s="140"/>
      <c r="G9" s="141"/>
      <c r="H9" s="141"/>
      <c r="I9" s="141"/>
      <c r="J9" s="141"/>
      <c r="K9" s="101"/>
      <c r="L9" s="102"/>
      <c r="M9" s="103"/>
      <c r="N9" s="103"/>
      <c r="O9" s="104"/>
    </row>
    <row r="10" spans="1:15" ht="16" thickBot="1" x14ac:dyDescent="0.4">
      <c r="A10" s="105"/>
      <c r="B10" s="106"/>
      <c r="C10" s="106"/>
      <c r="D10" s="107"/>
      <c r="E10" s="108"/>
      <c r="F10" s="109"/>
      <c r="G10" s="110"/>
      <c r="H10" s="110"/>
      <c r="I10" s="110"/>
      <c r="J10" s="110"/>
      <c r="K10" s="110"/>
      <c r="L10" s="111"/>
      <c r="M10" s="111"/>
      <c r="N10" s="111"/>
      <c r="O10" s="112"/>
    </row>
    <row r="11" spans="1:15" ht="16" thickBot="1" x14ac:dyDescent="0.4">
      <c r="A11" s="131" t="str">
        <f t="shared" ref="A11:A66" si="0">IF(O11=0,"",_xlfn.FLOOR.MATH(RANK(N11,$N$11:$N$131)/4+1+SUMPRODUCT(-(-($N$11:$N$131=N11)),-(-(O11&lt;$O$11:$O$131)))/4))</f>
        <v/>
      </c>
      <c r="B11" s="114" t="s">
        <v>117</v>
      </c>
      <c r="C11" s="114">
        <v>1</v>
      </c>
      <c r="D11" s="142" t="s">
        <v>133</v>
      </c>
      <c r="E11" s="143"/>
      <c r="F11" s="144"/>
      <c r="G11" s="115" t="str">
        <f>IF($G$6&lt;&gt;"",$G$6,"")</f>
        <v>Grund</v>
      </c>
      <c r="H11" s="145"/>
      <c r="I11" s="145"/>
      <c r="J11" s="145"/>
      <c r="K11" s="146">
        <f>IF(AND(COUNTBLANK(G11:G11)=0,COUNTBLANK(I11:J11)=0),AVERAGE(I11:J11),-0.000001)</f>
        <v>-9.9999999999999995E-7</v>
      </c>
      <c r="L11" s="147">
        <f t="shared" ref="L11:L66" si="1">IF(COUNTBLANK(H11:K11)=0,AVERAGE(H11:K11),-0.000001)</f>
        <v>-9.9999999999999995E-7</v>
      </c>
      <c r="M11" s="116">
        <f t="shared" ref="M11:M66" si="2">IF(COUNTBLANK(H11:K11)=0,1,0)</f>
        <v>0</v>
      </c>
      <c r="N11" s="116">
        <f>SUM(M11:M14)</f>
        <v>0</v>
      </c>
      <c r="O11" s="117">
        <f>IF(COUNTIF(L11:L14,"&gt;=0"),ROUND(AVERAGEIF(L11:L14,"&gt;=0"),3),0)</f>
        <v>0</v>
      </c>
    </row>
    <row r="12" spans="1:15" ht="16" thickBot="1" x14ac:dyDescent="0.4">
      <c r="A12" s="113" t="str">
        <f t="shared" si="0"/>
        <v/>
      </c>
      <c r="B12" s="71" t="s">
        <v>117</v>
      </c>
      <c r="C12" s="71">
        <v>2</v>
      </c>
      <c r="D12" s="148"/>
      <c r="E12" s="149"/>
      <c r="F12" s="150"/>
      <c r="G12" s="121" t="str">
        <f>IF($G$7&lt;&gt;"",$G$7,"")</f>
        <v>Kür</v>
      </c>
      <c r="H12" s="151"/>
      <c r="I12" s="151"/>
      <c r="J12" s="151"/>
      <c r="K12" s="122">
        <f>IF(AND(COUNTBLANK(G12:G12)=0,COUNTBLANK(I12:I12)=0),I12,-0.000001)</f>
        <v>-9.9999999999999995E-7</v>
      </c>
      <c r="L12" s="123">
        <f t="shared" si="1"/>
        <v>-9.9999999999999995E-7</v>
      </c>
      <c r="M12" s="116">
        <f t="shared" si="2"/>
        <v>0</v>
      </c>
      <c r="N12" s="118">
        <f>SUM(M11:M14)</f>
        <v>0</v>
      </c>
      <c r="O12" s="119">
        <f>IF(COUNTIF(L11:L14,"&gt;=0"),ROUND(AVERAGEIF(L11:L14,"&gt;=0"),3),0)</f>
        <v>0</v>
      </c>
    </row>
    <row r="13" spans="1:15" ht="16" thickBot="1" x14ac:dyDescent="0.4">
      <c r="A13" s="120" t="str">
        <f t="shared" si="0"/>
        <v/>
      </c>
      <c r="B13" s="71" t="s">
        <v>117</v>
      </c>
      <c r="C13" s="71">
        <v>3</v>
      </c>
      <c r="E13" s="149"/>
      <c r="G13" s="121" t="str">
        <f>IF($G$8&lt;&gt;"",$G$8,"")</f>
        <v/>
      </c>
      <c r="H13" s="151"/>
      <c r="I13" s="151"/>
      <c r="J13" s="151"/>
      <c r="K13" s="122">
        <f>IF(AND(COUNTBLANK(G13:G13)=0,COUNTBLANK(I13:J13)=0),AVERAGE(I13:J13),-0.000001)</f>
        <v>-9.9999999999999995E-7</v>
      </c>
      <c r="L13" s="123">
        <f t="shared" si="1"/>
        <v>-9.9999999999999995E-7</v>
      </c>
      <c r="M13" s="116">
        <f t="shared" si="2"/>
        <v>0</v>
      </c>
      <c r="N13" s="118">
        <f>SUM(M11:M14)</f>
        <v>0</v>
      </c>
      <c r="O13" s="124">
        <f>IF(COUNTIF(L11:L14,"&gt;=0"),ROUND(AVERAGEIF(L11:L14,"&gt;=0"),3),0)</f>
        <v>0</v>
      </c>
    </row>
    <row r="14" spans="1:15" ht="16" thickBot="1" x14ac:dyDescent="0.4">
      <c r="A14" s="125" t="str">
        <f t="shared" si="0"/>
        <v/>
      </c>
      <c r="B14" s="110" t="s">
        <v>117</v>
      </c>
      <c r="C14" s="110">
        <v>4</v>
      </c>
      <c r="D14" s="152"/>
      <c r="E14" s="153"/>
      <c r="F14" s="154"/>
      <c r="G14" s="126" t="str">
        <f>IF($G$9&lt;&gt;"",$G$9,"")</f>
        <v/>
      </c>
      <c r="H14" s="155"/>
      <c r="I14" s="155"/>
      <c r="J14" s="155"/>
      <c r="K14" s="127">
        <f>IF(AND(COUNTBLANK(G14:G14)=0,COUNTBLANK(I14:I14)=0),I14,-0.000001)</f>
        <v>-9.9999999999999995E-7</v>
      </c>
      <c r="L14" s="128">
        <f t="shared" si="1"/>
        <v>-9.9999999999999995E-7</v>
      </c>
      <c r="M14" s="116">
        <f t="shared" si="2"/>
        <v>0</v>
      </c>
      <c r="N14" s="129">
        <f>SUM(M11:M14)</f>
        <v>0</v>
      </c>
      <c r="O14" s="130">
        <f>IF(COUNTIF(L11:L14,"&gt;=0"),ROUND(AVERAGEIF(L11:L14,"&gt;=0"),3),0)</f>
        <v>0</v>
      </c>
    </row>
    <row r="15" spans="1:15" ht="16" thickBot="1" x14ac:dyDescent="0.4">
      <c r="A15" s="131" t="str">
        <f t="shared" si="0"/>
        <v/>
      </c>
      <c r="B15" s="114" t="s">
        <v>118</v>
      </c>
      <c r="C15" s="114">
        <v>1</v>
      </c>
      <c r="D15" s="142"/>
      <c r="E15" s="143"/>
      <c r="F15" s="144"/>
      <c r="G15" s="115" t="str">
        <f>IF($G$6&lt;&gt;"",$G$6,"")</f>
        <v>Grund</v>
      </c>
      <c r="H15" s="145"/>
      <c r="I15" s="145"/>
      <c r="J15" s="145"/>
      <c r="K15" s="146">
        <f>IF(AND(COUNTBLANK(G15:G15)=0,COUNTBLANK(I15:J15)=0),AVERAGE(I15:J15),-0.000001)</f>
        <v>-9.9999999999999995E-7</v>
      </c>
      <c r="L15" s="147">
        <f t="shared" si="1"/>
        <v>-9.9999999999999995E-7</v>
      </c>
      <c r="M15" s="116">
        <f t="shared" si="2"/>
        <v>0</v>
      </c>
      <c r="N15" s="116">
        <f>SUM(M15:M18)</f>
        <v>0</v>
      </c>
      <c r="O15" s="117">
        <f>IF(COUNTIF(L15:L18,"&gt;=0"),ROUND(AVERAGEIF(L15:L18,"&gt;=0"),3),0)</f>
        <v>0</v>
      </c>
    </row>
    <row r="16" spans="1:15" ht="16" thickBot="1" x14ac:dyDescent="0.4">
      <c r="A16" s="113" t="str">
        <f t="shared" si="0"/>
        <v/>
      </c>
      <c r="B16" s="71" t="s">
        <v>118</v>
      </c>
      <c r="C16" s="71">
        <v>2</v>
      </c>
      <c r="D16" s="148"/>
      <c r="E16" s="149"/>
      <c r="F16" s="150"/>
      <c r="G16" s="121" t="str">
        <f>IF($G$7&lt;&gt;"",$G$7,"")</f>
        <v>Kür</v>
      </c>
      <c r="H16" s="151"/>
      <c r="I16" s="151"/>
      <c r="J16" s="151"/>
      <c r="K16" s="122">
        <f>IF(AND(COUNTBLANK(G16:G16)=0,COUNTBLANK(I16:I16)=0),I16,-0.000001)</f>
        <v>-9.9999999999999995E-7</v>
      </c>
      <c r="L16" s="123">
        <f t="shared" si="1"/>
        <v>-9.9999999999999995E-7</v>
      </c>
      <c r="M16" s="116">
        <f t="shared" si="2"/>
        <v>0</v>
      </c>
      <c r="N16" s="118">
        <f>SUM(M15:M18)</f>
        <v>0</v>
      </c>
      <c r="O16" s="119">
        <f>IF(COUNTIF(L15:L18,"&gt;=0"),ROUND(AVERAGEIF(L15:L18,"&gt;=0"),3),0)</f>
        <v>0</v>
      </c>
    </row>
    <row r="17" spans="1:15" ht="16" thickBot="1" x14ac:dyDescent="0.4">
      <c r="A17" s="120" t="str">
        <f t="shared" si="0"/>
        <v/>
      </c>
      <c r="B17" s="71" t="s">
        <v>118</v>
      </c>
      <c r="C17" s="71">
        <v>3</v>
      </c>
      <c r="E17" s="149"/>
      <c r="G17" s="121" t="str">
        <f>IF($G$8&lt;&gt;"",$G$8,"")</f>
        <v/>
      </c>
      <c r="H17" s="151"/>
      <c r="I17" s="151"/>
      <c r="J17" s="151"/>
      <c r="K17" s="122">
        <f>IF(AND(COUNTBLANK(G17:G17)=0,COUNTBLANK(I17:J17)=0),AVERAGE(I17:J17),-0.000001)</f>
        <v>-9.9999999999999995E-7</v>
      </c>
      <c r="L17" s="123">
        <f t="shared" si="1"/>
        <v>-9.9999999999999995E-7</v>
      </c>
      <c r="M17" s="116">
        <f t="shared" si="2"/>
        <v>0</v>
      </c>
      <c r="N17" s="118">
        <f>SUM(M15:M18)</f>
        <v>0</v>
      </c>
      <c r="O17" s="124">
        <f>IF(COUNTIF(L15:L18,"&gt;=0"),ROUND(AVERAGEIF(L15:L18,"&gt;=0"),3),0)</f>
        <v>0</v>
      </c>
    </row>
    <row r="18" spans="1:15" ht="16" thickBot="1" x14ac:dyDescent="0.4">
      <c r="A18" s="125" t="str">
        <f t="shared" si="0"/>
        <v/>
      </c>
      <c r="B18" s="110" t="s">
        <v>118</v>
      </c>
      <c r="C18" s="110">
        <v>4</v>
      </c>
      <c r="D18" s="152"/>
      <c r="E18" s="153"/>
      <c r="F18" s="154"/>
      <c r="G18" s="126" t="str">
        <f>IF($G$9&lt;&gt;"",$G$9,"")</f>
        <v/>
      </c>
      <c r="H18" s="155"/>
      <c r="I18" s="155"/>
      <c r="J18" s="155"/>
      <c r="K18" s="127">
        <f>IF(AND(COUNTBLANK(G18:G18)=0,COUNTBLANK(I18:I18)=0),I18,-0.000001)</f>
        <v>-9.9999999999999995E-7</v>
      </c>
      <c r="L18" s="128">
        <f t="shared" si="1"/>
        <v>-9.9999999999999995E-7</v>
      </c>
      <c r="M18" s="116">
        <f t="shared" si="2"/>
        <v>0</v>
      </c>
      <c r="N18" s="129">
        <f>SUM(M15:M18)</f>
        <v>0</v>
      </c>
      <c r="O18" s="130">
        <f>IF(COUNTIF(L15:L18,"&gt;=0"),ROUND(AVERAGEIF(L15:L18,"&gt;=0"),3),0)</f>
        <v>0</v>
      </c>
    </row>
    <row r="19" spans="1:15" ht="16" thickBot="1" x14ac:dyDescent="0.4">
      <c r="A19" s="131" t="str">
        <f t="shared" si="0"/>
        <v/>
      </c>
      <c r="B19" s="114" t="s">
        <v>119</v>
      </c>
      <c r="C19" s="114">
        <v>1</v>
      </c>
      <c r="D19" s="142"/>
      <c r="E19" s="143"/>
      <c r="F19" s="144"/>
      <c r="G19" s="115" t="str">
        <f>IF($G$6&lt;&gt;"",$G$6,"")</f>
        <v>Grund</v>
      </c>
      <c r="H19" s="145"/>
      <c r="I19" s="145"/>
      <c r="J19" s="145"/>
      <c r="K19" s="146">
        <f>IF(AND(COUNTBLANK(G19:G19)=0,COUNTBLANK(I19:J19)=0),AVERAGE(I19:J19),-0.000001)</f>
        <v>-9.9999999999999995E-7</v>
      </c>
      <c r="L19" s="147">
        <f t="shared" si="1"/>
        <v>-9.9999999999999995E-7</v>
      </c>
      <c r="M19" s="116">
        <f t="shared" si="2"/>
        <v>0</v>
      </c>
      <c r="N19" s="116">
        <f>SUM(M19:M22)</f>
        <v>0</v>
      </c>
      <c r="O19" s="117">
        <f>IF(COUNTIF(L19:L22,"&gt;=0"),ROUND(AVERAGEIF(L19:L22,"&gt;=0"),3),0)</f>
        <v>0</v>
      </c>
    </row>
    <row r="20" spans="1:15" ht="16" thickBot="1" x14ac:dyDescent="0.4">
      <c r="A20" s="113" t="str">
        <f t="shared" si="0"/>
        <v/>
      </c>
      <c r="B20" s="71" t="s">
        <v>119</v>
      </c>
      <c r="C20" s="71">
        <v>2</v>
      </c>
      <c r="D20" s="148"/>
      <c r="E20" s="149"/>
      <c r="F20" s="150"/>
      <c r="G20" s="121" t="str">
        <f>IF($G$7&lt;&gt;"",$G$7,"")</f>
        <v>Kür</v>
      </c>
      <c r="H20" s="151"/>
      <c r="I20" s="151"/>
      <c r="J20" s="151"/>
      <c r="K20" s="122">
        <f>IF(AND(COUNTBLANK(G20:G20)=0,COUNTBLANK(I20:I20)=0),I20,-0.000001)</f>
        <v>-9.9999999999999995E-7</v>
      </c>
      <c r="L20" s="123">
        <f t="shared" si="1"/>
        <v>-9.9999999999999995E-7</v>
      </c>
      <c r="M20" s="116">
        <f t="shared" si="2"/>
        <v>0</v>
      </c>
      <c r="N20" s="118">
        <f>SUM(M19:M22)</f>
        <v>0</v>
      </c>
      <c r="O20" s="119">
        <f>IF(COUNTIF(L19:L22,"&gt;=0"),ROUND(AVERAGEIF(L19:L22,"&gt;=0"),3),0)</f>
        <v>0</v>
      </c>
    </row>
    <row r="21" spans="1:15" ht="16" thickBot="1" x14ac:dyDescent="0.4">
      <c r="A21" s="120" t="str">
        <f t="shared" si="0"/>
        <v/>
      </c>
      <c r="B21" s="71" t="s">
        <v>119</v>
      </c>
      <c r="C21" s="71">
        <v>3</v>
      </c>
      <c r="E21" s="149"/>
      <c r="G21" s="121" t="str">
        <f>IF($G$8&lt;&gt;"",$G$8,"")</f>
        <v/>
      </c>
      <c r="H21" s="151"/>
      <c r="I21" s="151"/>
      <c r="J21" s="151"/>
      <c r="K21" s="122">
        <f>IF(AND(COUNTBLANK(G21:G21)=0,COUNTBLANK(I21:J21)=0),AVERAGE(I21:J21),-0.000001)</f>
        <v>-9.9999999999999995E-7</v>
      </c>
      <c r="L21" s="123">
        <f t="shared" si="1"/>
        <v>-9.9999999999999995E-7</v>
      </c>
      <c r="M21" s="116">
        <f t="shared" si="2"/>
        <v>0</v>
      </c>
      <c r="N21" s="118">
        <f>SUM(M19:M22)</f>
        <v>0</v>
      </c>
      <c r="O21" s="124">
        <f>IF(COUNTIF(L19:L22,"&gt;=0"),ROUND(AVERAGEIF(L19:L22,"&gt;=0"),3),0)</f>
        <v>0</v>
      </c>
    </row>
    <row r="22" spans="1:15" ht="16" thickBot="1" x14ac:dyDescent="0.4">
      <c r="A22" s="125" t="str">
        <f t="shared" si="0"/>
        <v/>
      </c>
      <c r="B22" s="110" t="s">
        <v>119</v>
      </c>
      <c r="C22" s="110">
        <v>4</v>
      </c>
      <c r="D22" s="152"/>
      <c r="E22" s="153"/>
      <c r="F22" s="154"/>
      <c r="G22" s="126" t="str">
        <f>IF($G$9&lt;&gt;"",$G$9,"")</f>
        <v/>
      </c>
      <c r="H22" s="155"/>
      <c r="I22" s="155"/>
      <c r="J22" s="155"/>
      <c r="K22" s="127">
        <f>IF(AND(COUNTBLANK(G22:G22)=0,COUNTBLANK(I22:I22)=0),I22,-0.000001)</f>
        <v>-9.9999999999999995E-7</v>
      </c>
      <c r="L22" s="128">
        <f t="shared" si="1"/>
        <v>-9.9999999999999995E-7</v>
      </c>
      <c r="M22" s="116">
        <f t="shared" si="2"/>
        <v>0</v>
      </c>
      <c r="N22" s="129">
        <f>SUM(M19:M22)</f>
        <v>0</v>
      </c>
      <c r="O22" s="130">
        <f>IF(COUNTIF(L19:L22,"&gt;=0"),ROUND(AVERAGEIF(L19:L22,"&gt;=0"),3),0)</f>
        <v>0</v>
      </c>
    </row>
    <row r="23" spans="1:15" ht="16" thickBot="1" x14ac:dyDescent="0.4">
      <c r="A23" s="131" t="str">
        <f t="shared" si="0"/>
        <v/>
      </c>
      <c r="B23" s="114" t="s">
        <v>119</v>
      </c>
      <c r="C23" s="114">
        <v>1</v>
      </c>
      <c r="D23" s="142"/>
      <c r="E23" s="143"/>
      <c r="F23" s="144"/>
      <c r="G23" s="115" t="str">
        <f>IF($G$6&lt;&gt;"",$G$6,"")</f>
        <v>Grund</v>
      </c>
      <c r="H23" s="145"/>
      <c r="I23" s="145"/>
      <c r="J23" s="145"/>
      <c r="K23" s="146">
        <f>IF(AND(COUNTBLANK(G23:G23)=0,COUNTBLANK(I23:J23)=0),AVERAGE(I23:J23),-0.000001)</f>
        <v>-9.9999999999999995E-7</v>
      </c>
      <c r="L23" s="147">
        <f t="shared" si="1"/>
        <v>-9.9999999999999995E-7</v>
      </c>
      <c r="M23" s="116">
        <f t="shared" si="2"/>
        <v>0</v>
      </c>
      <c r="N23" s="116">
        <f>SUM(M23:M26)</f>
        <v>0</v>
      </c>
      <c r="O23" s="117">
        <f>IF(COUNTIF(L23:L26,"&gt;=0"),ROUND(AVERAGEIF(L23:L26,"&gt;=0"),3),0)</f>
        <v>0</v>
      </c>
    </row>
    <row r="24" spans="1:15" ht="16" thickBot="1" x14ac:dyDescent="0.4">
      <c r="A24" s="113" t="str">
        <f t="shared" si="0"/>
        <v/>
      </c>
      <c r="B24" s="71" t="s">
        <v>119</v>
      </c>
      <c r="C24" s="71">
        <v>2</v>
      </c>
      <c r="D24" s="148"/>
      <c r="E24" s="149"/>
      <c r="F24" s="150"/>
      <c r="G24" s="121" t="str">
        <f>IF($G$7&lt;&gt;"",$G$7,"")</f>
        <v>Kür</v>
      </c>
      <c r="H24" s="151"/>
      <c r="I24" s="151"/>
      <c r="J24" s="151"/>
      <c r="K24" s="122">
        <f>IF(AND(COUNTBLANK(G24:G24)=0,COUNTBLANK(I24:I24)=0),I24,-0.000001)</f>
        <v>-9.9999999999999995E-7</v>
      </c>
      <c r="L24" s="123">
        <f t="shared" si="1"/>
        <v>-9.9999999999999995E-7</v>
      </c>
      <c r="M24" s="116">
        <f t="shared" si="2"/>
        <v>0</v>
      </c>
      <c r="N24" s="118">
        <f>SUM(M23:M26)</f>
        <v>0</v>
      </c>
      <c r="O24" s="119">
        <f>IF(COUNTIF(L23:L26,"&gt;=0"),ROUND(AVERAGEIF(L23:L26,"&gt;=0"),3),0)</f>
        <v>0</v>
      </c>
    </row>
    <row r="25" spans="1:15" ht="16" thickBot="1" x14ac:dyDescent="0.4">
      <c r="A25" s="120" t="str">
        <f t="shared" si="0"/>
        <v/>
      </c>
      <c r="B25" s="71" t="s">
        <v>119</v>
      </c>
      <c r="C25" s="71">
        <v>3</v>
      </c>
      <c r="E25" s="149"/>
      <c r="G25" s="121" t="str">
        <f>IF($G$8&lt;&gt;"",$G$8,"")</f>
        <v/>
      </c>
      <c r="H25" s="151"/>
      <c r="I25" s="151"/>
      <c r="J25" s="151"/>
      <c r="K25" s="122">
        <f>IF(AND(COUNTBLANK(G25:G25)=0,COUNTBLANK(I25:J25)=0),AVERAGE(I25:J25),-0.000001)</f>
        <v>-9.9999999999999995E-7</v>
      </c>
      <c r="L25" s="123">
        <f t="shared" si="1"/>
        <v>-9.9999999999999995E-7</v>
      </c>
      <c r="M25" s="116">
        <f t="shared" si="2"/>
        <v>0</v>
      </c>
      <c r="N25" s="118">
        <f>SUM(M23:M26)</f>
        <v>0</v>
      </c>
      <c r="O25" s="124">
        <f>IF(COUNTIF(L23:L26,"&gt;=0"),ROUND(AVERAGEIF(L23:L26,"&gt;=0"),3),0)</f>
        <v>0</v>
      </c>
    </row>
    <row r="26" spans="1:15" ht="16" thickBot="1" x14ac:dyDescent="0.4">
      <c r="A26" s="125" t="str">
        <f t="shared" si="0"/>
        <v/>
      </c>
      <c r="B26" s="110" t="s">
        <v>119</v>
      </c>
      <c r="C26" s="110">
        <v>4</v>
      </c>
      <c r="D26" s="152"/>
      <c r="E26" s="153"/>
      <c r="F26" s="154"/>
      <c r="G26" s="126" t="str">
        <f>IF($G$9&lt;&gt;"",$G$9,"")</f>
        <v/>
      </c>
      <c r="H26" s="155"/>
      <c r="I26" s="155"/>
      <c r="J26" s="155"/>
      <c r="K26" s="127">
        <f>IF(AND(COUNTBLANK(G26:G26)=0,COUNTBLANK(I26:I26)=0),I26,-0.000001)</f>
        <v>-9.9999999999999995E-7</v>
      </c>
      <c r="L26" s="128">
        <f t="shared" si="1"/>
        <v>-9.9999999999999995E-7</v>
      </c>
      <c r="M26" s="116">
        <f t="shared" si="2"/>
        <v>0</v>
      </c>
      <c r="N26" s="129">
        <f>SUM(M23:M26)</f>
        <v>0</v>
      </c>
      <c r="O26" s="130">
        <f>IF(COUNTIF(L23:L26,"&gt;=0"),ROUND(AVERAGEIF(L23:L26,"&gt;=0"),3),0)</f>
        <v>0</v>
      </c>
    </row>
    <row r="27" spans="1:15" ht="16" thickBot="1" x14ac:dyDescent="0.4">
      <c r="A27" s="131" t="str">
        <f t="shared" si="0"/>
        <v/>
      </c>
      <c r="B27" s="114" t="s">
        <v>119</v>
      </c>
      <c r="C27" s="114">
        <v>1</v>
      </c>
      <c r="D27" s="142"/>
      <c r="E27" s="143"/>
      <c r="F27" s="144"/>
      <c r="G27" s="115" t="str">
        <f>IF($G$6&lt;&gt;"",$G$6,"")</f>
        <v>Grund</v>
      </c>
      <c r="H27" s="145"/>
      <c r="I27" s="145"/>
      <c r="J27" s="145"/>
      <c r="K27" s="146">
        <f>IF(AND(COUNTBLANK(G27:G27)=0,COUNTBLANK(I27:J27)=0),AVERAGE(I27:J27),-0.000001)</f>
        <v>-9.9999999999999995E-7</v>
      </c>
      <c r="L27" s="147">
        <f t="shared" si="1"/>
        <v>-9.9999999999999995E-7</v>
      </c>
      <c r="M27" s="116">
        <f t="shared" si="2"/>
        <v>0</v>
      </c>
      <c r="N27" s="116">
        <f>SUM(M27:M30)</f>
        <v>0</v>
      </c>
      <c r="O27" s="117">
        <f>IF(COUNTIF(L27:L30,"&gt;=0"),ROUND(AVERAGEIF(L27:L30,"&gt;=0"),3),0)</f>
        <v>0</v>
      </c>
    </row>
    <row r="28" spans="1:15" ht="16" thickBot="1" x14ac:dyDescent="0.4">
      <c r="A28" s="113" t="str">
        <f t="shared" si="0"/>
        <v/>
      </c>
      <c r="B28" s="71" t="s">
        <v>119</v>
      </c>
      <c r="C28" s="71">
        <v>2</v>
      </c>
      <c r="D28" s="148"/>
      <c r="E28" s="149"/>
      <c r="F28" s="150"/>
      <c r="G28" s="121" t="str">
        <f>IF($G$7&lt;&gt;"",$G$7,"")</f>
        <v>Kür</v>
      </c>
      <c r="H28" s="151"/>
      <c r="I28" s="151"/>
      <c r="J28" s="151"/>
      <c r="K28" s="122">
        <f>IF(AND(COUNTBLANK(G28:G28)=0,COUNTBLANK(I28:I28)=0),I28,-0.000001)</f>
        <v>-9.9999999999999995E-7</v>
      </c>
      <c r="L28" s="123">
        <f t="shared" si="1"/>
        <v>-9.9999999999999995E-7</v>
      </c>
      <c r="M28" s="116">
        <f t="shared" si="2"/>
        <v>0</v>
      </c>
      <c r="N28" s="118">
        <f>SUM(M27:M30)</f>
        <v>0</v>
      </c>
      <c r="O28" s="119">
        <f>IF(COUNTIF(L27:L30,"&gt;=0"),ROUND(AVERAGEIF(L27:L30,"&gt;=0"),3),0)</f>
        <v>0</v>
      </c>
    </row>
    <row r="29" spans="1:15" ht="16" thickBot="1" x14ac:dyDescent="0.4">
      <c r="A29" s="120" t="str">
        <f t="shared" si="0"/>
        <v/>
      </c>
      <c r="B29" s="71" t="s">
        <v>119</v>
      </c>
      <c r="C29" s="71">
        <v>3</v>
      </c>
      <c r="E29" s="149"/>
      <c r="G29" s="121" t="str">
        <f>IF($G$8&lt;&gt;"",$G$8,"")</f>
        <v/>
      </c>
      <c r="H29" s="151"/>
      <c r="I29" s="151"/>
      <c r="J29" s="151"/>
      <c r="K29" s="122">
        <f>IF(AND(COUNTBLANK(G29:G29)=0,COUNTBLANK(I29:J29)=0),AVERAGE(I29:J29),-0.000001)</f>
        <v>-9.9999999999999995E-7</v>
      </c>
      <c r="L29" s="123">
        <f t="shared" si="1"/>
        <v>-9.9999999999999995E-7</v>
      </c>
      <c r="M29" s="116">
        <f t="shared" si="2"/>
        <v>0</v>
      </c>
      <c r="N29" s="118">
        <f>SUM(M27:M30)</f>
        <v>0</v>
      </c>
      <c r="O29" s="124">
        <f>IF(COUNTIF(L27:L30,"&gt;=0"),ROUND(AVERAGEIF(L27:L30,"&gt;=0"),3),0)</f>
        <v>0</v>
      </c>
    </row>
    <row r="30" spans="1:15" ht="16" thickBot="1" x14ac:dyDescent="0.4">
      <c r="A30" s="125" t="str">
        <f t="shared" si="0"/>
        <v/>
      </c>
      <c r="B30" s="110" t="s">
        <v>119</v>
      </c>
      <c r="C30" s="110">
        <v>4</v>
      </c>
      <c r="D30" s="152"/>
      <c r="E30" s="153"/>
      <c r="F30" s="154"/>
      <c r="G30" s="126" t="str">
        <f>IF($G$9&lt;&gt;"",$G$9,"")</f>
        <v/>
      </c>
      <c r="H30" s="155"/>
      <c r="I30" s="155"/>
      <c r="J30" s="155"/>
      <c r="K30" s="127">
        <f>IF(AND(COUNTBLANK(G30:G30)=0,COUNTBLANK(I30:I30)=0),I30,-0.000001)</f>
        <v>-9.9999999999999995E-7</v>
      </c>
      <c r="L30" s="128">
        <f t="shared" si="1"/>
        <v>-9.9999999999999995E-7</v>
      </c>
      <c r="M30" s="116">
        <f t="shared" si="2"/>
        <v>0</v>
      </c>
      <c r="N30" s="129">
        <f>SUM(M27:M30)</f>
        <v>0</v>
      </c>
      <c r="O30" s="130">
        <f>IF(COUNTIF(L27:L30,"&gt;=0"),ROUND(AVERAGEIF(L27:L30,"&gt;=0"),3),0)</f>
        <v>0</v>
      </c>
    </row>
    <row r="31" spans="1:15" ht="16" thickBot="1" x14ac:dyDescent="0.4">
      <c r="A31" s="131" t="str">
        <f t="shared" si="0"/>
        <v/>
      </c>
      <c r="B31" s="114" t="s">
        <v>119</v>
      </c>
      <c r="C31" s="114">
        <v>1</v>
      </c>
      <c r="D31" s="142"/>
      <c r="E31" s="143"/>
      <c r="F31" s="144"/>
      <c r="G31" s="115" t="str">
        <f>IF($G$6&lt;&gt;"",$G$6,"")</f>
        <v>Grund</v>
      </c>
      <c r="H31" s="145"/>
      <c r="I31" s="145"/>
      <c r="J31" s="145"/>
      <c r="K31" s="146">
        <f>IF(AND(COUNTBLANK(G31:G31)=0,COUNTBLANK(I31:J31)=0),AVERAGE(I31:J31),-0.000001)</f>
        <v>-9.9999999999999995E-7</v>
      </c>
      <c r="L31" s="147">
        <f t="shared" si="1"/>
        <v>-9.9999999999999995E-7</v>
      </c>
      <c r="M31" s="116">
        <f t="shared" si="2"/>
        <v>0</v>
      </c>
      <c r="N31" s="116">
        <f>SUM(M31:M34)</f>
        <v>0</v>
      </c>
      <c r="O31" s="117">
        <f>IF(COUNTIF(L31:L34,"&gt;=0"),ROUND(AVERAGEIF(L31:L34,"&gt;=0"),3),0)</f>
        <v>0</v>
      </c>
    </row>
    <row r="32" spans="1:15" ht="16" thickBot="1" x14ac:dyDescent="0.4">
      <c r="A32" s="113" t="str">
        <f t="shared" si="0"/>
        <v/>
      </c>
      <c r="B32" s="71" t="s">
        <v>119</v>
      </c>
      <c r="C32" s="71">
        <v>2</v>
      </c>
      <c r="D32" s="148"/>
      <c r="E32" s="149"/>
      <c r="F32" s="150"/>
      <c r="G32" s="121" t="str">
        <f>IF($G$7&lt;&gt;"",$G$7,"")</f>
        <v>Kür</v>
      </c>
      <c r="H32" s="151"/>
      <c r="I32" s="151"/>
      <c r="J32" s="151"/>
      <c r="K32" s="122">
        <f>IF(AND(COUNTBLANK(G32:G32)=0,COUNTBLANK(I32:I32)=0),I32,-0.000001)</f>
        <v>-9.9999999999999995E-7</v>
      </c>
      <c r="L32" s="123">
        <f t="shared" si="1"/>
        <v>-9.9999999999999995E-7</v>
      </c>
      <c r="M32" s="116">
        <f t="shared" si="2"/>
        <v>0</v>
      </c>
      <c r="N32" s="118">
        <f>SUM(M31:M34)</f>
        <v>0</v>
      </c>
      <c r="O32" s="119">
        <f>IF(COUNTIF(L31:L34,"&gt;=0"),ROUND(AVERAGEIF(L31:L34,"&gt;=0"),3),0)</f>
        <v>0</v>
      </c>
    </row>
    <row r="33" spans="1:15" ht="16" thickBot="1" x14ac:dyDescent="0.4">
      <c r="A33" s="120" t="str">
        <f t="shared" si="0"/>
        <v/>
      </c>
      <c r="B33" s="71" t="s">
        <v>119</v>
      </c>
      <c r="C33" s="71">
        <v>3</v>
      </c>
      <c r="E33" s="149"/>
      <c r="G33" s="121" t="str">
        <f>IF($G$8&lt;&gt;"",$G$8,"")</f>
        <v/>
      </c>
      <c r="H33" s="151"/>
      <c r="I33" s="151"/>
      <c r="J33" s="151"/>
      <c r="K33" s="122">
        <f>IF(AND(COUNTBLANK(G33:G33)=0,COUNTBLANK(I33:J33)=0),AVERAGE(I33:J33),-0.000001)</f>
        <v>-9.9999999999999995E-7</v>
      </c>
      <c r="L33" s="123">
        <f t="shared" si="1"/>
        <v>-9.9999999999999995E-7</v>
      </c>
      <c r="M33" s="116">
        <f t="shared" si="2"/>
        <v>0</v>
      </c>
      <c r="N33" s="118">
        <f>SUM(M31:M34)</f>
        <v>0</v>
      </c>
      <c r="O33" s="124">
        <f>IF(COUNTIF(L31:L34,"&gt;=0"),ROUND(AVERAGEIF(L31:L34,"&gt;=0"),3),0)</f>
        <v>0</v>
      </c>
    </row>
    <row r="34" spans="1:15" ht="16" thickBot="1" x14ac:dyDescent="0.4">
      <c r="A34" s="125" t="str">
        <f t="shared" si="0"/>
        <v/>
      </c>
      <c r="B34" s="110" t="s">
        <v>119</v>
      </c>
      <c r="C34" s="110">
        <v>4</v>
      </c>
      <c r="D34" s="152"/>
      <c r="E34" s="153"/>
      <c r="F34" s="154"/>
      <c r="G34" s="126" t="str">
        <f>IF($G$9&lt;&gt;"",$G$9,"")</f>
        <v/>
      </c>
      <c r="H34" s="155"/>
      <c r="I34" s="155"/>
      <c r="J34" s="155"/>
      <c r="K34" s="127">
        <f>IF(AND(COUNTBLANK(G34:G34)=0,COUNTBLANK(I34:I34)=0),I34,-0.000001)</f>
        <v>-9.9999999999999995E-7</v>
      </c>
      <c r="L34" s="128">
        <f t="shared" si="1"/>
        <v>-9.9999999999999995E-7</v>
      </c>
      <c r="M34" s="116">
        <f t="shared" si="2"/>
        <v>0</v>
      </c>
      <c r="N34" s="129">
        <f>SUM(M31:M34)</f>
        <v>0</v>
      </c>
      <c r="O34" s="130">
        <f>IF(COUNTIF(L31:L34,"&gt;=0"),ROUND(AVERAGEIF(L31:L34,"&gt;=0"),3),0)</f>
        <v>0</v>
      </c>
    </row>
    <row r="35" spans="1:15" ht="16" thickBot="1" x14ac:dyDescent="0.4">
      <c r="A35" s="131" t="str">
        <f t="shared" si="0"/>
        <v/>
      </c>
      <c r="B35" s="114" t="s">
        <v>119</v>
      </c>
      <c r="C35" s="114">
        <v>1</v>
      </c>
      <c r="D35" s="142"/>
      <c r="E35" s="143"/>
      <c r="F35" s="144"/>
      <c r="G35" s="115" t="str">
        <f>IF($G$6&lt;&gt;"",$G$6,"")</f>
        <v>Grund</v>
      </c>
      <c r="H35" s="145"/>
      <c r="I35" s="145"/>
      <c r="J35" s="145"/>
      <c r="K35" s="146">
        <f>IF(AND(COUNTBLANK(G35:G35)=0,COUNTBLANK(I35:J35)=0),AVERAGE(I35:J35),-0.000001)</f>
        <v>-9.9999999999999995E-7</v>
      </c>
      <c r="L35" s="147">
        <f t="shared" si="1"/>
        <v>-9.9999999999999995E-7</v>
      </c>
      <c r="M35" s="116">
        <f t="shared" si="2"/>
        <v>0</v>
      </c>
      <c r="N35" s="116">
        <f>SUM(M35:M38)</f>
        <v>0</v>
      </c>
      <c r="O35" s="117">
        <f>IF(COUNTIF(L35:L38,"&gt;=0"),ROUND(AVERAGEIF(L35:L38,"&gt;=0"),3),0)</f>
        <v>0</v>
      </c>
    </row>
    <row r="36" spans="1:15" ht="16" thickBot="1" x14ac:dyDescent="0.4">
      <c r="A36" s="113" t="str">
        <f t="shared" si="0"/>
        <v/>
      </c>
      <c r="B36" s="71" t="s">
        <v>119</v>
      </c>
      <c r="C36" s="71">
        <v>2</v>
      </c>
      <c r="D36" s="148"/>
      <c r="E36" s="149"/>
      <c r="F36" s="150"/>
      <c r="G36" s="121" t="str">
        <f>IF($G$7&lt;&gt;"",$G$7,"")</f>
        <v>Kür</v>
      </c>
      <c r="H36" s="151"/>
      <c r="I36" s="151"/>
      <c r="J36" s="151"/>
      <c r="K36" s="122">
        <f>IF(AND(COUNTBLANK(G36:G36)=0,COUNTBLANK(I36:I36)=0),I36,-0.000001)</f>
        <v>-9.9999999999999995E-7</v>
      </c>
      <c r="L36" s="123">
        <f t="shared" si="1"/>
        <v>-9.9999999999999995E-7</v>
      </c>
      <c r="M36" s="116">
        <f t="shared" si="2"/>
        <v>0</v>
      </c>
      <c r="N36" s="118">
        <f>SUM(M35:M38)</f>
        <v>0</v>
      </c>
      <c r="O36" s="119">
        <f>IF(COUNTIF(L35:L38,"&gt;=0"),ROUND(AVERAGEIF(L35:L38,"&gt;=0"),3),0)</f>
        <v>0</v>
      </c>
    </row>
    <row r="37" spans="1:15" ht="16" thickBot="1" x14ac:dyDescent="0.4">
      <c r="A37" s="120" t="str">
        <f t="shared" si="0"/>
        <v/>
      </c>
      <c r="B37" s="71" t="s">
        <v>119</v>
      </c>
      <c r="C37" s="71">
        <v>3</v>
      </c>
      <c r="E37" s="149"/>
      <c r="G37" s="121" t="str">
        <f>IF($G$8&lt;&gt;"",$G$8,"")</f>
        <v/>
      </c>
      <c r="H37" s="151"/>
      <c r="I37" s="151"/>
      <c r="J37" s="151"/>
      <c r="K37" s="122">
        <f>IF(AND(COUNTBLANK(G37:G37)=0,COUNTBLANK(I37:J37)=0),AVERAGE(I37:J37),-0.000001)</f>
        <v>-9.9999999999999995E-7</v>
      </c>
      <c r="L37" s="123">
        <f t="shared" si="1"/>
        <v>-9.9999999999999995E-7</v>
      </c>
      <c r="M37" s="116">
        <f t="shared" si="2"/>
        <v>0</v>
      </c>
      <c r="N37" s="118">
        <f>SUM(M35:M38)</f>
        <v>0</v>
      </c>
      <c r="O37" s="124">
        <f>IF(COUNTIF(L35:L38,"&gt;=0"),ROUND(AVERAGEIF(L35:L38,"&gt;=0"),3),0)</f>
        <v>0</v>
      </c>
    </row>
    <row r="38" spans="1:15" ht="16" thickBot="1" x14ac:dyDescent="0.4">
      <c r="A38" s="125" t="str">
        <f t="shared" si="0"/>
        <v/>
      </c>
      <c r="B38" s="110" t="s">
        <v>119</v>
      </c>
      <c r="C38" s="110">
        <v>4</v>
      </c>
      <c r="D38" s="152"/>
      <c r="E38" s="153"/>
      <c r="F38" s="154"/>
      <c r="G38" s="126" t="str">
        <f>IF($G$9&lt;&gt;"",$G$9,"")</f>
        <v/>
      </c>
      <c r="H38" s="155"/>
      <c r="I38" s="155"/>
      <c r="J38" s="155"/>
      <c r="K38" s="127">
        <f>IF(AND(COUNTBLANK(G38:G38)=0,COUNTBLANK(I38:I38)=0),I38,-0.000001)</f>
        <v>-9.9999999999999995E-7</v>
      </c>
      <c r="L38" s="128">
        <f t="shared" si="1"/>
        <v>-9.9999999999999995E-7</v>
      </c>
      <c r="M38" s="116">
        <f t="shared" si="2"/>
        <v>0</v>
      </c>
      <c r="N38" s="129">
        <f>SUM(M35:M38)</f>
        <v>0</v>
      </c>
      <c r="O38" s="130">
        <f>IF(COUNTIF(L35:L38,"&gt;=0"),ROUND(AVERAGEIF(L35:L38,"&gt;=0"),3),0)</f>
        <v>0</v>
      </c>
    </row>
    <row r="39" spans="1:15" ht="16" thickBot="1" x14ac:dyDescent="0.4">
      <c r="A39" s="131" t="str">
        <f t="shared" si="0"/>
        <v/>
      </c>
      <c r="B39" s="114" t="s">
        <v>117</v>
      </c>
      <c r="C39" s="114">
        <v>1</v>
      </c>
      <c r="D39" s="142"/>
      <c r="E39" s="143"/>
      <c r="F39" s="144"/>
      <c r="G39" s="115" t="str">
        <f>IF($G$6&lt;&gt;"",$G$6,"")</f>
        <v>Grund</v>
      </c>
      <c r="H39" s="145"/>
      <c r="I39" s="145"/>
      <c r="J39" s="145"/>
      <c r="K39" s="146">
        <f>IF(AND(COUNTBLANK(G39:G39)=0,COUNTBLANK(I39:J39)=0),AVERAGE(I39:J39),-0.000001)</f>
        <v>-9.9999999999999995E-7</v>
      </c>
      <c r="L39" s="147">
        <f t="shared" si="1"/>
        <v>-9.9999999999999995E-7</v>
      </c>
      <c r="M39" s="116">
        <f t="shared" si="2"/>
        <v>0</v>
      </c>
      <c r="N39" s="116">
        <f>SUM(M39:M42)</f>
        <v>0</v>
      </c>
      <c r="O39" s="117">
        <f>IF(COUNTIF(L39:L42,"&gt;=0"),ROUND(AVERAGEIF(L39:L42,"&gt;=0"),3),0)</f>
        <v>0</v>
      </c>
    </row>
    <row r="40" spans="1:15" ht="16" thickBot="1" x14ac:dyDescent="0.4">
      <c r="A40" s="113" t="str">
        <f t="shared" si="0"/>
        <v/>
      </c>
      <c r="B40" s="71" t="s">
        <v>117</v>
      </c>
      <c r="C40" s="71">
        <v>2</v>
      </c>
      <c r="D40" s="148"/>
      <c r="E40" s="149"/>
      <c r="F40" s="150"/>
      <c r="G40" s="121" t="str">
        <f>IF($G$7&lt;&gt;"",$G$7,"")</f>
        <v>Kür</v>
      </c>
      <c r="H40" s="151"/>
      <c r="I40" s="151"/>
      <c r="J40" s="151"/>
      <c r="K40" s="122">
        <f>IF(AND(COUNTBLANK(G40:G40)=0,COUNTBLANK(I40:I40)=0),I40,-0.000001)</f>
        <v>-9.9999999999999995E-7</v>
      </c>
      <c r="L40" s="123">
        <f t="shared" si="1"/>
        <v>-9.9999999999999995E-7</v>
      </c>
      <c r="M40" s="116">
        <f t="shared" si="2"/>
        <v>0</v>
      </c>
      <c r="N40" s="118">
        <f>SUM(M39:M42)</f>
        <v>0</v>
      </c>
      <c r="O40" s="119">
        <f>IF(COUNTIF(L39:L42,"&gt;=0"),ROUND(AVERAGEIF(L39:L42,"&gt;=0"),3),0)</f>
        <v>0</v>
      </c>
    </row>
    <row r="41" spans="1:15" ht="16" thickBot="1" x14ac:dyDescent="0.4">
      <c r="A41" s="120" t="str">
        <f t="shared" si="0"/>
        <v/>
      </c>
      <c r="B41" s="71" t="s">
        <v>117</v>
      </c>
      <c r="C41" s="71">
        <v>3</v>
      </c>
      <c r="E41" s="149"/>
      <c r="G41" s="121" t="str">
        <f>IF($G$8&lt;&gt;"",$G$8,"")</f>
        <v/>
      </c>
      <c r="H41" s="151"/>
      <c r="I41" s="151"/>
      <c r="J41" s="151"/>
      <c r="K41" s="122">
        <f>IF(AND(COUNTBLANK(G41:G41)=0,COUNTBLANK(I41:J41)=0),AVERAGE(I41:J41),-0.000001)</f>
        <v>-9.9999999999999995E-7</v>
      </c>
      <c r="L41" s="123">
        <f t="shared" si="1"/>
        <v>-9.9999999999999995E-7</v>
      </c>
      <c r="M41" s="116">
        <f t="shared" si="2"/>
        <v>0</v>
      </c>
      <c r="N41" s="118">
        <f>SUM(M39:M42)</f>
        <v>0</v>
      </c>
      <c r="O41" s="124">
        <f>IF(COUNTIF(L39:L42,"&gt;=0"),ROUND(AVERAGEIF(L39:L42,"&gt;=0"),3),0)</f>
        <v>0</v>
      </c>
    </row>
    <row r="42" spans="1:15" ht="16" thickBot="1" x14ac:dyDescent="0.4">
      <c r="A42" s="125" t="str">
        <f t="shared" si="0"/>
        <v/>
      </c>
      <c r="B42" s="110" t="s">
        <v>117</v>
      </c>
      <c r="C42" s="110">
        <v>4</v>
      </c>
      <c r="D42" s="152"/>
      <c r="E42" s="153"/>
      <c r="F42" s="154"/>
      <c r="G42" s="126" t="str">
        <f>IF($G$9&lt;&gt;"",$G$9,"")</f>
        <v/>
      </c>
      <c r="H42" s="155"/>
      <c r="I42" s="155"/>
      <c r="J42" s="155"/>
      <c r="K42" s="127">
        <f>IF(AND(COUNTBLANK(G42:G42)=0,COUNTBLANK(I42:I42)=0),I42,-0.000001)</f>
        <v>-9.9999999999999995E-7</v>
      </c>
      <c r="L42" s="128">
        <f t="shared" si="1"/>
        <v>-9.9999999999999995E-7</v>
      </c>
      <c r="M42" s="116">
        <f t="shared" si="2"/>
        <v>0</v>
      </c>
      <c r="N42" s="129">
        <f>SUM(M39:M42)</f>
        <v>0</v>
      </c>
      <c r="O42" s="130">
        <f>IF(COUNTIF(L39:L42,"&gt;=0"),ROUND(AVERAGEIF(L39:L42,"&gt;=0"),3),0)</f>
        <v>0</v>
      </c>
    </row>
    <row r="43" spans="1:15" ht="16" thickBot="1" x14ac:dyDescent="0.4">
      <c r="A43" s="131" t="str">
        <f t="shared" si="0"/>
        <v/>
      </c>
      <c r="B43" s="114" t="s">
        <v>118</v>
      </c>
      <c r="C43" s="114">
        <v>1</v>
      </c>
      <c r="D43" s="142"/>
      <c r="E43" s="143"/>
      <c r="F43" s="144"/>
      <c r="G43" s="115" t="str">
        <f>IF($G$6&lt;&gt;"",$G$6,"")</f>
        <v>Grund</v>
      </c>
      <c r="H43" s="145"/>
      <c r="I43" s="145"/>
      <c r="J43" s="145"/>
      <c r="K43" s="146">
        <f>IF(AND(COUNTBLANK(G43:G43)=0,COUNTBLANK(I43:J43)=0),AVERAGE(I43:J43),-0.000001)</f>
        <v>-9.9999999999999995E-7</v>
      </c>
      <c r="L43" s="147">
        <f t="shared" si="1"/>
        <v>-9.9999999999999995E-7</v>
      </c>
      <c r="M43" s="116">
        <f t="shared" si="2"/>
        <v>0</v>
      </c>
      <c r="N43" s="116">
        <f>SUM(M43:M46)</f>
        <v>0</v>
      </c>
      <c r="O43" s="117">
        <f>IF(COUNTIF(L43:L46,"&gt;=0"),ROUND(AVERAGEIF(L43:L46,"&gt;=0"),3),0)</f>
        <v>0</v>
      </c>
    </row>
    <row r="44" spans="1:15" ht="16" thickBot="1" x14ac:dyDescent="0.4">
      <c r="A44" s="113" t="str">
        <f t="shared" si="0"/>
        <v/>
      </c>
      <c r="B44" s="71" t="s">
        <v>118</v>
      </c>
      <c r="C44" s="71">
        <v>2</v>
      </c>
      <c r="D44" s="148"/>
      <c r="E44" s="149"/>
      <c r="F44" s="150"/>
      <c r="G44" s="121" t="str">
        <f>IF($G$7&lt;&gt;"",$G$7,"")</f>
        <v>Kür</v>
      </c>
      <c r="H44" s="151"/>
      <c r="I44" s="151"/>
      <c r="J44" s="151"/>
      <c r="K44" s="122">
        <f>IF(AND(COUNTBLANK(G44:G44)=0,COUNTBLANK(I44:I44)=0),I44,-0.000001)</f>
        <v>-9.9999999999999995E-7</v>
      </c>
      <c r="L44" s="123">
        <f t="shared" si="1"/>
        <v>-9.9999999999999995E-7</v>
      </c>
      <c r="M44" s="116">
        <f t="shared" si="2"/>
        <v>0</v>
      </c>
      <c r="N44" s="118">
        <f>SUM(M43:M46)</f>
        <v>0</v>
      </c>
      <c r="O44" s="119">
        <f>IF(COUNTIF(L43:L46,"&gt;=0"),ROUND(AVERAGEIF(L43:L46,"&gt;=0"),3),0)</f>
        <v>0</v>
      </c>
    </row>
    <row r="45" spans="1:15" ht="16" thickBot="1" x14ac:dyDescent="0.4">
      <c r="A45" s="120" t="str">
        <f t="shared" si="0"/>
        <v/>
      </c>
      <c r="B45" s="71" t="s">
        <v>118</v>
      </c>
      <c r="C45" s="71">
        <v>3</v>
      </c>
      <c r="E45" s="149"/>
      <c r="G45" s="121" t="str">
        <f>IF($G$8&lt;&gt;"",$G$8,"")</f>
        <v/>
      </c>
      <c r="H45" s="151"/>
      <c r="I45" s="151"/>
      <c r="J45" s="151"/>
      <c r="K45" s="122">
        <f>IF(AND(COUNTBLANK(G45:G45)=0,COUNTBLANK(I45:J45)=0),AVERAGE(I45:J45),-0.000001)</f>
        <v>-9.9999999999999995E-7</v>
      </c>
      <c r="L45" s="123">
        <f t="shared" si="1"/>
        <v>-9.9999999999999995E-7</v>
      </c>
      <c r="M45" s="116">
        <f t="shared" si="2"/>
        <v>0</v>
      </c>
      <c r="N45" s="118">
        <f>SUM(M43:M46)</f>
        <v>0</v>
      </c>
      <c r="O45" s="124">
        <f>IF(COUNTIF(L43:L46,"&gt;=0"),ROUND(AVERAGEIF(L43:L46,"&gt;=0"),3),0)</f>
        <v>0</v>
      </c>
    </row>
    <row r="46" spans="1:15" ht="16" thickBot="1" x14ac:dyDescent="0.4">
      <c r="A46" s="125" t="str">
        <f t="shared" si="0"/>
        <v/>
      </c>
      <c r="B46" s="110" t="s">
        <v>118</v>
      </c>
      <c r="C46" s="110">
        <v>4</v>
      </c>
      <c r="D46" s="152"/>
      <c r="E46" s="153"/>
      <c r="F46" s="154"/>
      <c r="G46" s="126" t="str">
        <f>IF($G$9&lt;&gt;"",$G$9,"")</f>
        <v/>
      </c>
      <c r="H46" s="155"/>
      <c r="I46" s="155"/>
      <c r="J46" s="155"/>
      <c r="K46" s="127">
        <f>IF(AND(COUNTBLANK(G46:G46)=0,COUNTBLANK(I46:I46)=0),I46,-0.000001)</f>
        <v>-9.9999999999999995E-7</v>
      </c>
      <c r="L46" s="128">
        <f t="shared" si="1"/>
        <v>-9.9999999999999995E-7</v>
      </c>
      <c r="M46" s="116">
        <f t="shared" si="2"/>
        <v>0</v>
      </c>
      <c r="N46" s="129">
        <f>SUM(M43:M46)</f>
        <v>0</v>
      </c>
      <c r="O46" s="130">
        <f>IF(COUNTIF(L43:L46,"&gt;=0"),ROUND(AVERAGEIF(L43:L46,"&gt;=0"),3),0)</f>
        <v>0</v>
      </c>
    </row>
    <row r="47" spans="1:15" ht="16" thickBot="1" x14ac:dyDescent="0.4">
      <c r="A47" s="131" t="str">
        <f t="shared" si="0"/>
        <v/>
      </c>
      <c r="B47" s="114" t="s">
        <v>119</v>
      </c>
      <c r="C47" s="114">
        <v>1</v>
      </c>
      <c r="D47" s="142"/>
      <c r="E47" s="143"/>
      <c r="F47" s="144"/>
      <c r="G47" s="115" t="str">
        <f>IF($G$6&lt;&gt;"",$G$6,"")</f>
        <v>Grund</v>
      </c>
      <c r="H47" s="145"/>
      <c r="I47" s="145"/>
      <c r="J47" s="145"/>
      <c r="K47" s="146">
        <f>IF(AND(COUNTBLANK(G47:G47)=0,COUNTBLANK(I47:J47)=0),AVERAGE(I47:J47),-0.000001)</f>
        <v>-9.9999999999999995E-7</v>
      </c>
      <c r="L47" s="147">
        <f t="shared" si="1"/>
        <v>-9.9999999999999995E-7</v>
      </c>
      <c r="M47" s="116">
        <f t="shared" si="2"/>
        <v>0</v>
      </c>
      <c r="N47" s="116">
        <f>SUM(M47:M50)</f>
        <v>0</v>
      </c>
      <c r="O47" s="117">
        <f>IF(COUNTIF(L47:L50,"&gt;=0"),ROUND(AVERAGEIF(L47:L50,"&gt;=0"),3),0)</f>
        <v>0</v>
      </c>
    </row>
    <row r="48" spans="1:15" ht="16" thickBot="1" x14ac:dyDescent="0.4">
      <c r="A48" s="113" t="str">
        <f t="shared" si="0"/>
        <v/>
      </c>
      <c r="B48" s="71" t="s">
        <v>119</v>
      </c>
      <c r="C48" s="71">
        <v>2</v>
      </c>
      <c r="D48" s="148"/>
      <c r="E48" s="149"/>
      <c r="F48" s="150"/>
      <c r="G48" s="121" t="str">
        <f>IF($G$7&lt;&gt;"",$G$7,"")</f>
        <v>Kür</v>
      </c>
      <c r="H48" s="151"/>
      <c r="I48" s="151"/>
      <c r="J48" s="151"/>
      <c r="K48" s="122">
        <f>IF(AND(COUNTBLANK(G48:G48)=0,COUNTBLANK(I48:I48)=0),I48,-0.000001)</f>
        <v>-9.9999999999999995E-7</v>
      </c>
      <c r="L48" s="123">
        <f t="shared" si="1"/>
        <v>-9.9999999999999995E-7</v>
      </c>
      <c r="M48" s="116">
        <f t="shared" si="2"/>
        <v>0</v>
      </c>
      <c r="N48" s="118">
        <f>SUM(M47:M50)</f>
        <v>0</v>
      </c>
      <c r="O48" s="119">
        <f>IF(COUNTIF(L47:L50,"&gt;=0"),ROUND(AVERAGEIF(L47:L50,"&gt;=0"),3),0)</f>
        <v>0</v>
      </c>
    </row>
    <row r="49" spans="1:15" ht="16" thickBot="1" x14ac:dyDescent="0.4">
      <c r="A49" s="120" t="str">
        <f t="shared" si="0"/>
        <v/>
      </c>
      <c r="B49" s="71" t="s">
        <v>119</v>
      </c>
      <c r="C49" s="71">
        <v>3</v>
      </c>
      <c r="E49" s="149"/>
      <c r="G49" s="121" t="str">
        <f>IF($G$8&lt;&gt;"",$G$8,"")</f>
        <v/>
      </c>
      <c r="H49" s="151"/>
      <c r="I49" s="151"/>
      <c r="J49" s="151"/>
      <c r="K49" s="122">
        <f>IF(AND(COUNTBLANK(G49:G49)=0,COUNTBLANK(I49:J49)=0),AVERAGE(I49:J49),-0.000001)</f>
        <v>-9.9999999999999995E-7</v>
      </c>
      <c r="L49" s="123">
        <f t="shared" si="1"/>
        <v>-9.9999999999999995E-7</v>
      </c>
      <c r="M49" s="116">
        <f t="shared" si="2"/>
        <v>0</v>
      </c>
      <c r="N49" s="118">
        <f>SUM(M47:M50)</f>
        <v>0</v>
      </c>
      <c r="O49" s="124">
        <f>IF(COUNTIF(L47:L50,"&gt;=0"),ROUND(AVERAGEIF(L47:L50,"&gt;=0"),3),0)</f>
        <v>0</v>
      </c>
    </row>
    <row r="50" spans="1:15" ht="16" thickBot="1" x14ac:dyDescent="0.4">
      <c r="A50" s="125" t="str">
        <f t="shared" si="0"/>
        <v/>
      </c>
      <c r="B50" s="110" t="s">
        <v>119</v>
      </c>
      <c r="C50" s="110">
        <v>4</v>
      </c>
      <c r="D50" s="152"/>
      <c r="E50" s="153"/>
      <c r="F50" s="154"/>
      <c r="G50" s="126" t="str">
        <f>IF($G$9&lt;&gt;"",$G$9,"")</f>
        <v/>
      </c>
      <c r="H50" s="155"/>
      <c r="I50" s="155"/>
      <c r="J50" s="155"/>
      <c r="K50" s="127">
        <f>IF(AND(COUNTBLANK(G50:G50)=0,COUNTBLANK(I50:I50)=0),I50,-0.000001)</f>
        <v>-9.9999999999999995E-7</v>
      </c>
      <c r="L50" s="128">
        <f t="shared" si="1"/>
        <v>-9.9999999999999995E-7</v>
      </c>
      <c r="M50" s="116">
        <f t="shared" si="2"/>
        <v>0</v>
      </c>
      <c r="N50" s="129">
        <f>SUM(M47:M50)</f>
        <v>0</v>
      </c>
      <c r="O50" s="130">
        <f>IF(COUNTIF(L47:L50,"&gt;=0"),ROUND(AVERAGEIF(L47:L50,"&gt;=0"),3),0)</f>
        <v>0</v>
      </c>
    </row>
    <row r="51" spans="1:15" ht="16" thickBot="1" x14ac:dyDescent="0.4">
      <c r="A51" s="131" t="str">
        <f t="shared" si="0"/>
        <v/>
      </c>
      <c r="B51" s="114" t="s">
        <v>119</v>
      </c>
      <c r="C51" s="114">
        <v>1</v>
      </c>
      <c r="D51" s="142"/>
      <c r="E51" s="143"/>
      <c r="F51" s="144"/>
      <c r="G51" s="115" t="str">
        <f>IF($G$6&lt;&gt;"",$G$6,"")</f>
        <v>Grund</v>
      </c>
      <c r="H51" s="145"/>
      <c r="I51" s="145"/>
      <c r="J51" s="145"/>
      <c r="K51" s="146">
        <f>IF(AND(COUNTBLANK(G51:G51)=0,COUNTBLANK(I51:J51)=0),AVERAGE(I51:J51),-0.000001)</f>
        <v>-9.9999999999999995E-7</v>
      </c>
      <c r="L51" s="147">
        <f t="shared" si="1"/>
        <v>-9.9999999999999995E-7</v>
      </c>
      <c r="M51" s="116">
        <f t="shared" si="2"/>
        <v>0</v>
      </c>
      <c r="N51" s="116">
        <f>SUM(M51:M54)</f>
        <v>0</v>
      </c>
      <c r="O51" s="117">
        <f>IF(COUNTIF(L51:L54,"&gt;=0"),ROUND(AVERAGEIF(L51:L54,"&gt;=0"),3),0)</f>
        <v>0</v>
      </c>
    </row>
    <row r="52" spans="1:15" ht="16" thickBot="1" x14ac:dyDescent="0.4">
      <c r="A52" s="113" t="str">
        <f t="shared" si="0"/>
        <v/>
      </c>
      <c r="B52" s="71" t="s">
        <v>119</v>
      </c>
      <c r="C52" s="71">
        <v>2</v>
      </c>
      <c r="D52" s="148"/>
      <c r="E52" s="149"/>
      <c r="F52" s="150"/>
      <c r="G52" s="121" t="str">
        <f>IF($G$7&lt;&gt;"",$G$7,"")</f>
        <v>Kür</v>
      </c>
      <c r="H52" s="151"/>
      <c r="I52" s="151"/>
      <c r="J52" s="151"/>
      <c r="K52" s="122">
        <f>IF(AND(COUNTBLANK(G52:G52)=0,COUNTBLANK(I52:I52)=0),I52,-0.000001)</f>
        <v>-9.9999999999999995E-7</v>
      </c>
      <c r="L52" s="123">
        <f t="shared" si="1"/>
        <v>-9.9999999999999995E-7</v>
      </c>
      <c r="M52" s="116">
        <f t="shared" si="2"/>
        <v>0</v>
      </c>
      <c r="N52" s="118">
        <f>SUM(M51:M54)</f>
        <v>0</v>
      </c>
      <c r="O52" s="119">
        <f>IF(COUNTIF(L51:L54,"&gt;=0"),ROUND(AVERAGEIF(L51:L54,"&gt;=0"),3),0)</f>
        <v>0</v>
      </c>
    </row>
    <row r="53" spans="1:15" ht="16" thickBot="1" x14ac:dyDescent="0.4">
      <c r="A53" s="120" t="str">
        <f t="shared" si="0"/>
        <v/>
      </c>
      <c r="B53" s="71" t="s">
        <v>119</v>
      </c>
      <c r="C53" s="71">
        <v>3</v>
      </c>
      <c r="E53" s="149"/>
      <c r="G53" s="121" t="str">
        <f>IF($G$8&lt;&gt;"",$G$8,"")</f>
        <v/>
      </c>
      <c r="H53" s="151"/>
      <c r="I53" s="151"/>
      <c r="J53" s="151"/>
      <c r="K53" s="122">
        <f>IF(AND(COUNTBLANK(G53:G53)=0,COUNTBLANK(I53:J53)=0),AVERAGE(I53:J53),-0.000001)</f>
        <v>-9.9999999999999995E-7</v>
      </c>
      <c r="L53" s="123">
        <f t="shared" si="1"/>
        <v>-9.9999999999999995E-7</v>
      </c>
      <c r="M53" s="116">
        <f t="shared" si="2"/>
        <v>0</v>
      </c>
      <c r="N53" s="118">
        <f>SUM(M51:M54)</f>
        <v>0</v>
      </c>
      <c r="O53" s="124">
        <f>IF(COUNTIF(L51:L54,"&gt;=0"),ROUND(AVERAGEIF(L51:L54,"&gt;=0"),3),0)</f>
        <v>0</v>
      </c>
    </row>
    <row r="54" spans="1:15" ht="16" thickBot="1" x14ac:dyDescent="0.4">
      <c r="A54" s="125" t="str">
        <f t="shared" si="0"/>
        <v/>
      </c>
      <c r="B54" s="110" t="s">
        <v>119</v>
      </c>
      <c r="C54" s="110">
        <v>4</v>
      </c>
      <c r="D54" s="152"/>
      <c r="E54" s="153"/>
      <c r="F54" s="154"/>
      <c r="G54" s="126" t="str">
        <f>IF($G$9&lt;&gt;"",$G$9,"")</f>
        <v/>
      </c>
      <c r="H54" s="155"/>
      <c r="I54" s="155"/>
      <c r="J54" s="155"/>
      <c r="K54" s="127">
        <f>IF(AND(COUNTBLANK(G54:G54)=0,COUNTBLANK(I54:I54)=0),I54,-0.000001)</f>
        <v>-9.9999999999999995E-7</v>
      </c>
      <c r="L54" s="128">
        <f t="shared" si="1"/>
        <v>-9.9999999999999995E-7</v>
      </c>
      <c r="M54" s="116">
        <f t="shared" si="2"/>
        <v>0</v>
      </c>
      <c r="N54" s="129">
        <f>SUM(M51:M54)</f>
        <v>0</v>
      </c>
      <c r="O54" s="130">
        <f>IF(COUNTIF(L51:L54,"&gt;=0"),ROUND(AVERAGEIF(L51:L54,"&gt;=0"),3),0)</f>
        <v>0</v>
      </c>
    </row>
    <row r="55" spans="1:15" ht="16" thickBot="1" x14ac:dyDescent="0.4">
      <c r="A55" s="131" t="str">
        <f t="shared" si="0"/>
        <v/>
      </c>
      <c r="B55" s="114" t="s">
        <v>119</v>
      </c>
      <c r="C55" s="114">
        <v>1</v>
      </c>
      <c r="D55" s="142"/>
      <c r="E55" s="143"/>
      <c r="F55" s="144"/>
      <c r="G55" s="115" t="str">
        <f>IF($G$6&lt;&gt;"",$G$6,"")</f>
        <v>Grund</v>
      </c>
      <c r="H55" s="145"/>
      <c r="I55" s="145"/>
      <c r="J55" s="145"/>
      <c r="K55" s="146">
        <f>IF(AND(COUNTBLANK(G55:G55)=0,COUNTBLANK(I55:J55)=0),AVERAGE(I55:J55),-0.000001)</f>
        <v>-9.9999999999999995E-7</v>
      </c>
      <c r="L55" s="147">
        <f t="shared" si="1"/>
        <v>-9.9999999999999995E-7</v>
      </c>
      <c r="M55" s="116">
        <f t="shared" si="2"/>
        <v>0</v>
      </c>
      <c r="N55" s="116">
        <f>SUM(M55:M58)</f>
        <v>0</v>
      </c>
      <c r="O55" s="117">
        <f>IF(COUNTIF(L55:L58,"&gt;=0"),ROUND(AVERAGEIF(L55:L58,"&gt;=0"),3),0)</f>
        <v>0</v>
      </c>
    </row>
    <row r="56" spans="1:15" ht="16" thickBot="1" x14ac:dyDescent="0.4">
      <c r="A56" s="113" t="str">
        <f t="shared" si="0"/>
        <v/>
      </c>
      <c r="B56" s="71" t="s">
        <v>119</v>
      </c>
      <c r="C56" s="71">
        <v>2</v>
      </c>
      <c r="D56" s="148"/>
      <c r="E56" s="149"/>
      <c r="F56" s="150"/>
      <c r="G56" s="121" t="str">
        <f>IF($G$7&lt;&gt;"",$G$7,"")</f>
        <v>Kür</v>
      </c>
      <c r="H56" s="151"/>
      <c r="I56" s="151"/>
      <c r="J56" s="151"/>
      <c r="K56" s="122">
        <f>IF(AND(COUNTBLANK(G56:G56)=0,COUNTBLANK(I56:I56)=0),I56,-0.000001)</f>
        <v>-9.9999999999999995E-7</v>
      </c>
      <c r="L56" s="123">
        <f t="shared" si="1"/>
        <v>-9.9999999999999995E-7</v>
      </c>
      <c r="M56" s="116">
        <f t="shared" si="2"/>
        <v>0</v>
      </c>
      <c r="N56" s="118">
        <f>SUM(M55:M58)</f>
        <v>0</v>
      </c>
      <c r="O56" s="119">
        <f>IF(COUNTIF(L55:L58,"&gt;=0"),ROUND(AVERAGEIF(L55:L58,"&gt;=0"),3),0)</f>
        <v>0</v>
      </c>
    </row>
    <row r="57" spans="1:15" ht="16" thickBot="1" x14ac:dyDescent="0.4">
      <c r="A57" s="120" t="str">
        <f t="shared" si="0"/>
        <v/>
      </c>
      <c r="B57" s="71" t="s">
        <v>119</v>
      </c>
      <c r="C57" s="71">
        <v>3</v>
      </c>
      <c r="E57" s="149"/>
      <c r="G57" s="121" t="str">
        <f>IF($G$8&lt;&gt;"",$G$8,"")</f>
        <v/>
      </c>
      <c r="H57" s="151"/>
      <c r="I57" s="151"/>
      <c r="J57" s="151"/>
      <c r="K57" s="122">
        <f>IF(AND(COUNTBLANK(G57:G57)=0,COUNTBLANK(I57:J57)=0),AVERAGE(I57:J57),-0.000001)</f>
        <v>-9.9999999999999995E-7</v>
      </c>
      <c r="L57" s="123">
        <f t="shared" si="1"/>
        <v>-9.9999999999999995E-7</v>
      </c>
      <c r="M57" s="116">
        <f t="shared" si="2"/>
        <v>0</v>
      </c>
      <c r="N57" s="118">
        <f>SUM(M55:M58)</f>
        <v>0</v>
      </c>
      <c r="O57" s="124">
        <f>IF(COUNTIF(L55:L58,"&gt;=0"),ROUND(AVERAGEIF(L55:L58,"&gt;=0"),3),0)</f>
        <v>0</v>
      </c>
    </row>
    <row r="58" spans="1:15" ht="16" thickBot="1" x14ac:dyDescent="0.4">
      <c r="A58" s="125" t="str">
        <f t="shared" si="0"/>
        <v/>
      </c>
      <c r="B58" s="110" t="s">
        <v>119</v>
      </c>
      <c r="C58" s="110">
        <v>4</v>
      </c>
      <c r="D58" s="152"/>
      <c r="E58" s="153"/>
      <c r="F58" s="154"/>
      <c r="G58" s="126" t="str">
        <f>IF($G$9&lt;&gt;"",$G$9,"")</f>
        <v/>
      </c>
      <c r="H58" s="155"/>
      <c r="I58" s="155"/>
      <c r="J58" s="155"/>
      <c r="K58" s="127">
        <f>IF(AND(COUNTBLANK(G58:G58)=0,COUNTBLANK(I58:I58)=0),I58,-0.000001)</f>
        <v>-9.9999999999999995E-7</v>
      </c>
      <c r="L58" s="128">
        <f t="shared" si="1"/>
        <v>-9.9999999999999995E-7</v>
      </c>
      <c r="M58" s="116">
        <f t="shared" si="2"/>
        <v>0</v>
      </c>
      <c r="N58" s="129">
        <f>SUM(M55:M58)</f>
        <v>0</v>
      </c>
      <c r="O58" s="130">
        <f>IF(COUNTIF(L55:L58,"&gt;=0"),ROUND(AVERAGEIF(L55:L58,"&gt;=0"),3),0)</f>
        <v>0</v>
      </c>
    </row>
    <row r="59" spans="1:15" ht="16" thickBot="1" x14ac:dyDescent="0.4">
      <c r="A59" s="131" t="str">
        <f t="shared" si="0"/>
        <v/>
      </c>
      <c r="B59" s="114" t="s">
        <v>119</v>
      </c>
      <c r="C59" s="114">
        <v>1</v>
      </c>
      <c r="D59" s="142"/>
      <c r="E59" s="143"/>
      <c r="F59" s="144"/>
      <c r="G59" s="115" t="str">
        <f>IF($G$6&lt;&gt;"",$G$6,"")</f>
        <v>Grund</v>
      </c>
      <c r="H59" s="145"/>
      <c r="I59" s="145"/>
      <c r="J59" s="145"/>
      <c r="K59" s="146">
        <f>IF(AND(COUNTBLANK(G59:G59)=0,COUNTBLANK(I59:J59)=0),AVERAGE(I59:J59),-0.000001)</f>
        <v>-9.9999999999999995E-7</v>
      </c>
      <c r="L59" s="147">
        <f t="shared" si="1"/>
        <v>-9.9999999999999995E-7</v>
      </c>
      <c r="M59" s="116">
        <f t="shared" si="2"/>
        <v>0</v>
      </c>
      <c r="N59" s="116">
        <f>SUM(M59:M62)</f>
        <v>0</v>
      </c>
      <c r="O59" s="117">
        <f>IF(COUNTIF(L59:L62,"&gt;=0"),ROUND(AVERAGEIF(L59:L62,"&gt;=0"),3),0)</f>
        <v>0</v>
      </c>
    </row>
    <row r="60" spans="1:15" ht="16" thickBot="1" x14ac:dyDescent="0.4">
      <c r="A60" s="113" t="str">
        <f t="shared" si="0"/>
        <v/>
      </c>
      <c r="B60" s="71" t="s">
        <v>119</v>
      </c>
      <c r="C60" s="71">
        <v>2</v>
      </c>
      <c r="D60" s="148"/>
      <c r="E60" s="149"/>
      <c r="F60" s="150"/>
      <c r="G60" s="121" t="str">
        <f>IF($G$7&lt;&gt;"",$G$7,"")</f>
        <v>Kür</v>
      </c>
      <c r="H60" s="151"/>
      <c r="I60" s="151"/>
      <c r="J60" s="151"/>
      <c r="K60" s="122">
        <f>IF(AND(COUNTBLANK(G60:G60)=0,COUNTBLANK(I60:I60)=0),I60,-0.000001)</f>
        <v>-9.9999999999999995E-7</v>
      </c>
      <c r="L60" s="123">
        <f t="shared" si="1"/>
        <v>-9.9999999999999995E-7</v>
      </c>
      <c r="M60" s="116">
        <f t="shared" si="2"/>
        <v>0</v>
      </c>
      <c r="N60" s="118">
        <f>SUM(M59:M62)</f>
        <v>0</v>
      </c>
      <c r="O60" s="119">
        <f>IF(COUNTIF(L59:L62,"&gt;=0"),ROUND(AVERAGEIF(L59:L62,"&gt;=0"),3),0)</f>
        <v>0</v>
      </c>
    </row>
    <row r="61" spans="1:15" ht="16" thickBot="1" x14ac:dyDescent="0.4">
      <c r="A61" s="120" t="str">
        <f t="shared" si="0"/>
        <v/>
      </c>
      <c r="B61" s="71" t="s">
        <v>119</v>
      </c>
      <c r="C61" s="71">
        <v>3</v>
      </c>
      <c r="E61" s="149"/>
      <c r="G61" s="121" t="str">
        <f>IF($G$8&lt;&gt;"",$G$8,"")</f>
        <v/>
      </c>
      <c r="H61" s="151"/>
      <c r="I61" s="151"/>
      <c r="J61" s="151"/>
      <c r="K61" s="122">
        <f>IF(AND(COUNTBLANK(G61:G61)=0,COUNTBLANK(I61:J61)=0),AVERAGE(I61:J61),-0.000001)</f>
        <v>-9.9999999999999995E-7</v>
      </c>
      <c r="L61" s="123">
        <f t="shared" si="1"/>
        <v>-9.9999999999999995E-7</v>
      </c>
      <c r="M61" s="116">
        <f t="shared" si="2"/>
        <v>0</v>
      </c>
      <c r="N61" s="118">
        <f>SUM(M59:M62)</f>
        <v>0</v>
      </c>
      <c r="O61" s="124">
        <f>IF(COUNTIF(L59:L62,"&gt;=0"),ROUND(AVERAGEIF(L59:L62,"&gt;=0"),3),0)</f>
        <v>0</v>
      </c>
    </row>
    <row r="62" spans="1:15" ht="16" thickBot="1" x14ac:dyDescent="0.4">
      <c r="A62" s="125" t="str">
        <f t="shared" si="0"/>
        <v/>
      </c>
      <c r="B62" s="110" t="s">
        <v>119</v>
      </c>
      <c r="C62" s="110">
        <v>4</v>
      </c>
      <c r="D62" s="152"/>
      <c r="E62" s="153"/>
      <c r="F62" s="154"/>
      <c r="G62" s="126" t="str">
        <f>IF($G$9&lt;&gt;"",$G$9,"")</f>
        <v/>
      </c>
      <c r="H62" s="155"/>
      <c r="I62" s="155"/>
      <c r="J62" s="155"/>
      <c r="K62" s="127">
        <f>IF(AND(COUNTBLANK(G62:G62)=0,COUNTBLANK(I62:I62)=0),I62,-0.000001)</f>
        <v>-9.9999999999999995E-7</v>
      </c>
      <c r="L62" s="128">
        <f t="shared" si="1"/>
        <v>-9.9999999999999995E-7</v>
      </c>
      <c r="M62" s="116">
        <f t="shared" si="2"/>
        <v>0</v>
      </c>
      <c r="N62" s="129">
        <f>SUM(M59:M62)</f>
        <v>0</v>
      </c>
      <c r="O62" s="130">
        <f>IF(COUNTIF(L59:L62,"&gt;=0"),ROUND(AVERAGEIF(L59:L62,"&gt;=0"),3),0)</f>
        <v>0</v>
      </c>
    </row>
    <row r="63" spans="1:15" ht="16" thickBot="1" x14ac:dyDescent="0.4">
      <c r="A63" s="131" t="str">
        <f t="shared" si="0"/>
        <v/>
      </c>
      <c r="B63" s="114" t="s">
        <v>119</v>
      </c>
      <c r="C63" s="114">
        <v>1</v>
      </c>
      <c r="D63" s="142"/>
      <c r="E63" s="143"/>
      <c r="F63" s="144"/>
      <c r="G63" s="115" t="str">
        <f>IF($G$6&lt;&gt;"",$G$6,"")</f>
        <v>Grund</v>
      </c>
      <c r="H63" s="145"/>
      <c r="I63" s="145"/>
      <c r="J63" s="145"/>
      <c r="K63" s="146">
        <f>IF(AND(COUNTBLANK(G63:G63)=0,COUNTBLANK(I63:J63)=0),AVERAGE(I63:J63),-0.000001)</f>
        <v>-9.9999999999999995E-7</v>
      </c>
      <c r="L63" s="147">
        <f t="shared" si="1"/>
        <v>-9.9999999999999995E-7</v>
      </c>
      <c r="M63" s="116">
        <f t="shared" si="2"/>
        <v>0</v>
      </c>
      <c r="N63" s="116">
        <f>SUM(M63:M66)</f>
        <v>0</v>
      </c>
      <c r="O63" s="117">
        <f>IF(COUNTIF(L63:L66,"&gt;=0"),ROUND(AVERAGEIF(L63:L66,"&gt;=0"),3),0)</f>
        <v>0</v>
      </c>
    </row>
    <row r="64" spans="1:15" ht="16" thickBot="1" x14ac:dyDescent="0.4">
      <c r="A64" s="113" t="str">
        <f t="shared" si="0"/>
        <v/>
      </c>
      <c r="B64" s="71" t="s">
        <v>119</v>
      </c>
      <c r="C64" s="71">
        <v>2</v>
      </c>
      <c r="D64" s="148"/>
      <c r="E64" s="149"/>
      <c r="F64" s="150"/>
      <c r="G64" s="121" t="str">
        <f>IF($G$7&lt;&gt;"",$G$7,"")</f>
        <v>Kür</v>
      </c>
      <c r="H64" s="151"/>
      <c r="I64" s="151"/>
      <c r="J64" s="151"/>
      <c r="K64" s="122">
        <f>IF(AND(COUNTBLANK(G64:G64)=0,COUNTBLANK(I64:I64)=0),I64,-0.000001)</f>
        <v>-9.9999999999999995E-7</v>
      </c>
      <c r="L64" s="123">
        <f t="shared" si="1"/>
        <v>-9.9999999999999995E-7</v>
      </c>
      <c r="M64" s="116">
        <f t="shared" si="2"/>
        <v>0</v>
      </c>
      <c r="N64" s="118">
        <f>SUM(M63:M66)</f>
        <v>0</v>
      </c>
      <c r="O64" s="119">
        <f>IF(COUNTIF(L63:L66,"&gt;=0"),ROUND(AVERAGEIF(L63:L66,"&gt;=0"),3),0)</f>
        <v>0</v>
      </c>
    </row>
    <row r="65" spans="1:15" ht="16" thickBot="1" x14ac:dyDescent="0.4">
      <c r="A65" s="120" t="str">
        <f t="shared" si="0"/>
        <v/>
      </c>
      <c r="B65" s="71" t="s">
        <v>119</v>
      </c>
      <c r="C65" s="71">
        <v>3</v>
      </c>
      <c r="E65" s="149"/>
      <c r="G65" s="121" t="str">
        <f>IF($G$8&lt;&gt;"",$G$8,"")</f>
        <v/>
      </c>
      <c r="H65" s="151"/>
      <c r="I65" s="151"/>
      <c r="J65" s="151"/>
      <c r="K65" s="122">
        <f>IF(AND(COUNTBLANK(G65:G65)=0,COUNTBLANK(I65:J65)=0),AVERAGE(I65:J65),-0.000001)</f>
        <v>-9.9999999999999995E-7</v>
      </c>
      <c r="L65" s="123">
        <f t="shared" si="1"/>
        <v>-9.9999999999999995E-7</v>
      </c>
      <c r="M65" s="116">
        <f t="shared" si="2"/>
        <v>0</v>
      </c>
      <c r="N65" s="118">
        <f>SUM(M63:M66)</f>
        <v>0</v>
      </c>
      <c r="O65" s="124">
        <f>IF(COUNTIF(L63:L66,"&gt;=0"),ROUND(AVERAGEIF(L63:L66,"&gt;=0"),3),0)</f>
        <v>0</v>
      </c>
    </row>
    <row r="66" spans="1:15" ht="16" thickBot="1" x14ac:dyDescent="0.4">
      <c r="A66" s="125" t="str">
        <f t="shared" si="0"/>
        <v/>
      </c>
      <c r="B66" s="110" t="s">
        <v>119</v>
      </c>
      <c r="C66" s="110">
        <v>4</v>
      </c>
      <c r="D66" s="152"/>
      <c r="E66" s="153"/>
      <c r="F66" s="154"/>
      <c r="G66" s="126" t="str">
        <f>IF($G$9&lt;&gt;"",$G$9,"")</f>
        <v/>
      </c>
      <c r="H66" s="155"/>
      <c r="I66" s="155"/>
      <c r="J66" s="155"/>
      <c r="K66" s="127">
        <f>IF(AND(COUNTBLANK(G66:G66)=0,COUNTBLANK(I66:I66)=0),I66,-0.000001)</f>
        <v>-9.9999999999999995E-7</v>
      </c>
      <c r="L66" s="128">
        <f t="shared" si="1"/>
        <v>-9.9999999999999995E-7</v>
      </c>
      <c r="M66" s="116">
        <f t="shared" si="2"/>
        <v>0</v>
      </c>
      <c r="N66" s="129">
        <f>SUM(M63:M66)</f>
        <v>0</v>
      </c>
      <c r="O66" s="130">
        <f>IF(COUNTIF(L63:L66,"&gt;=0"),ROUND(AVERAGEIF(L63:L66,"&gt;=0"),3),0)</f>
        <v>0</v>
      </c>
    </row>
  </sheetData>
  <sheetProtection algorithmName="SHA-512" hashValue="WJYSMylqdA8UG4YYhGTp3/wIlMoVzgtZuMIsGjYV9sHP3NpxY9jt40EoUgCkyXEtJ68OzGRQOLSggA6S5KKwhg==" saltValue="XZSXQ7lVhi9iNmFkqK1YOw==" spinCount="100000" sheet="1" insertRows="0" deleteRows="0"/>
  <conditionalFormatting sqref="H11:J14">
    <cfRule type="containsBlanks" dxfId="5" priority="149">
      <formula>LEN(TRIM(H11))=0</formula>
    </cfRule>
  </conditionalFormatting>
  <conditionalFormatting sqref="H11:J66">
    <cfRule type="expression" priority="29" stopIfTrue="1">
      <formula>COUNTBLANK($G11)=1</formula>
    </cfRule>
  </conditionalFormatting>
  <conditionalFormatting sqref="H15:J38">
    <cfRule type="containsBlanks" dxfId="4" priority="114">
      <formula>LEN(TRIM(H15))=0</formula>
    </cfRule>
  </conditionalFormatting>
  <conditionalFormatting sqref="H39:J42">
    <cfRule type="containsBlanks" dxfId="3" priority="65">
      <formula>LEN(TRIM(H39))=0</formula>
    </cfRule>
  </conditionalFormatting>
  <conditionalFormatting sqref="H43:J66">
    <cfRule type="containsBlanks" dxfId="2" priority="30">
      <formula>LEN(TRIM(H43))=0</formula>
    </cfRule>
  </conditionalFormatting>
  <conditionalFormatting sqref="K11:K66">
    <cfRule type="expression" dxfId="1" priority="1">
      <formula>COUNTBLANK($G11)=0</formula>
    </cfRule>
  </conditionalFormatting>
  <dataValidations disablePrompts="1" count="2">
    <dataValidation type="decimal" allowBlank="1" showInputMessage="1" showErrorMessage="1" errorTitle="Illegal input value" error="Please enter a value between 0 and 10" sqref="K15:K38 H11:N14 K43:K66 H39:N42" xr:uid="{00000000-0002-0000-0500-000000000000}">
      <formula1>-0.000001</formula1>
      <formula2>10</formula2>
    </dataValidation>
    <dataValidation type="decimal" allowBlank="1" showInputMessage="1" showErrorMessage="1" sqref="O12:O14 O40:O42" xr:uid="{00000000-0002-0000-0500-000001000000}">
      <formula1>0</formula1>
      <formula2>10</formula2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Header>&amp;C&amp;"-,Fet"&amp;22Svår klass juniorlag
&amp;RVer.2019-06-01</oddHeader>
    <oddFooter xml:space="preserve">&amp;LGrund
A: 
B: 
C: &amp;CKür
A: 
B: 
C: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70"/>
  <sheetViews>
    <sheetView view="pageLayout" zoomScale="70" zoomScaleNormal="100" zoomScalePageLayoutView="70" workbookViewId="0">
      <selection activeCell="D11" sqref="D11:D12"/>
    </sheetView>
  </sheetViews>
  <sheetFormatPr defaultColWidth="11.453125" defaultRowHeight="15.5" x14ac:dyDescent="0.35"/>
  <cols>
    <col min="1" max="1" width="11.453125" style="138" customWidth="1"/>
    <col min="2" max="3" width="11.453125" style="138" hidden="1" customWidth="1"/>
    <col min="4" max="4" width="27.54296875" style="137" customWidth="1"/>
    <col min="5" max="5" width="7.1796875" style="138" customWidth="1"/>
    <col min="6" max="6" width="28.26953125" style="138" customWidth="1"/>
    <col min="7" max="12" width="11.453125" style="138" customWidth="1"/>
    <col min="13" max="14" width="11.453125" style="138" hidden="1" customWidth="1"/>
    <col min="15" max="15" width="36.81640625" style="138" customWidth="1"/>
    <col min="16" max="87" width="11.453125" style="71" customWidth="1"/>
    <col min="88" max="16384" width="11.453125" style="71"/>
  </cols>
  <sheetData>
    <row r="1" spans="1:15" x14ac:dyDescent="0.35">
      <c r="A1" s="70" t="s">
        <v>95</v>
      </c>
      <c r="B1" s="366"/>
      <c r="C1" s="366"/>
      <c r="D1" s="156"/>
    </row>
    <row r="2" spans="1:15" x14ac:dyDescent="0.35">
      <c r="A2" s="70" t="s">
        <v>96</v>
      </c>
      <c r="B2" s="367"/>
      <c r="C2" s="367"/>
      <c r="D2" s="156"/>
    </row>
    <row r="3" spans="1:15" x14ac:dyDescent="0.35">
      <c r="A3" s="70" t="s">
        <v>97</v>
      </c>
      <c r="B3" s="366"/>
      <c r="C3" s="366"/>
      <c r="D3" s="156"/>
    </row>
    <row r="4" spans="1:15" ht="16" thickBot="1" x14ac:dyDescent="0.4">
      <c r="A4" s="71"/>
      <c r="B4" s="71"/>
      <c r="C4" s="71"/>
    </row>
    <row r="5" spans="1:15" x14ac:dyDescent="0.35">
      <c r="A5" s="72"/>
      <c r="B5" s="73"/>
      <c r="C5" s="73"/>
      <c r="D5" s="74"/>
      <c r="E5" s="75"/>
      <c r="F5" s="76"/>
      <c r="G5" s="78"/>
      <c r="H5" s="77" t="s">
        <v>98</v>
      </c>
      <c r="I5" s="78" t="s">
        <v>99</v>
      </c>
      <c r="J5" s="78" t="s">
        <v>100</v>
      </c>
      <c r="K5" s="78" t="s">
        <v>101</v>
      </c>
      <c r="L5" s="79"/>
      <c r="M5" s="80"/>
      <c r="N5" s="80"/>
      <c r="O5" s="81"/>
    </row>
    <row r="6" spans="1:15" x14ac:dyDescent="0.35">
      <c r="A6" s="82" t="s">
        <v>102</v>
      </c>
      <c r="B6" s="83"/>
      <c r="C6" s="83"/>
      <c r="D6" s="83" t="s">
        <v>103</v>
      </c>
      <c r="E6" s="84"/>
      <c r="F6" s="85" t="s">
        <v>104</v>
      </c>
      <c r="G6" s="86" t="s">
        <v>84</v>
      </c>
      <c r="H6" s="87" t="s">
        <v>105</v>
      </c>
      <c r="I6" s="87" t="s">
        <v>84</v>
      </c>
      <c r="J6" s="87" t="s">
        <v>84</v>
      </c>
      <c r="K6" s="87" t="s">
        <v>84</v>
      </c>
      <c r="L6" s="88" t="s">
        <v>106</v>
      </c>
      <c r="M6" s="89"/>
      <c r="N6" s="89"/>
      <c r="O6" s="90"/>
    </row>
    <row r="7" spans="1:15" x14ac:dyDescent="0.35">
      <c r="A7" s="91"/>
      <c r="B7" s="92"/>
      <c r="C7" s="92"/>
      <c r="D7" s="93" t="s">
        <v>107</v>
      </c>
      <c r="E7" s="94"/>
      <c r="F7" s="85" t="s">
        <v>105</v>
      </c>
      <c r="G7" s="87" t="s">
        <v>108</v>
      </c>
      <c r="H7" s="87" t="s">
        <v>105</v>
      </c>
      <c r="I7" s="87" t="s">
        <v>77</v>
      </c>
      <c r="J7" s="87" t="s">
        <v>109</v>
      </c>
      <c r="K7" s="87" t="s">
        <v>77</v>
      </c>
      <c r="L7" s="88" t="s">
        <v>110</v>
      </c>
      <c r="M7" s="89"/>
      <c r="N7" s="89"/>
      <c r="O7" s="90" t="s">
        <v>106</v>
      </c>
    </row>
    <row r="8" spans="1:15" ht="16" thickBot="1" x14ac:dyDescent="0.4">
      <c r="A8" s="91"/>
      <c r="B8" s="92"/>
      <c r="C8" s="92"/>
      <c r="D8" s="83"/>
      <c r="E8" s="94"/>
      <c r="F8" s="95"/>
      <c r="G8" s="141" t="str">
        <f>IF(Antal_tävlingsdagar=2,"Kür","")</f>
        <v/>
      </c>
      <c r="H8" s="141" t="str">
        <f>IF(Antal_tävlingsdagar=2,"Häst","")</f>
        <v/>
      </c>
      <c r="I8" s="141" t="str">
        <f>IF(Antal_tävlingsdagar=2,"Teknisk","")</f>
        <v/>
      </c>
      <c r="J8" s="141" t="str">
        <f>IF(Antal_tävlingsdagar=2,"Artistisk","")</f>
        <v/>
      </c>
      <c r="K8" s="141" t="str">
        <f>IF(Antal_tävlingsdagar=2,"Teknisk","")</f>
        <v/>
      </c>
      <c r="L8" s="88"/>
      <c r="M8" s="89"/>
      <c r="N8" s="89"/>
      <c r="O8" s="90"/>
    </row>
    <row r="9" spans="1:15" ht="16" thickBot="1" x14ac:dyDescent="0.4">
      <c r="A9" s="96"/>
      <c r="B9" s="97"/>
      <c r="C9" s="97"/>
      <c r="D9" s="98"/>
      <c r="E9" s="99"/>
      <c r="F9" s="100"/>
      <c r="G9" s="141"/>
      <c r="H9" s="141"/>
      <c r="I9" s="141"/>
      <c r="J9" s="141"/>
      <c r="K9" s="141"/>
      <c r="L9" s="102"/>
      <c r="M9" s="103"/>
      <c r="N9" s="103"/>
      <c r="O9" s="104"/>
    </row>
    <row r="10" spans="1:15" ht="16" thickBot="1" x14ac:dyDescent="0.4">
      <c r="A10" s="105"/>
      <c r="B10" s="106"/>
      <c r="C10" s="106"/>
      <c r="D10" s="107"/>
      <c r="E10" s="108"/>
      <c r="F10" s="109"/>
      <c r="G10" s="110"/>
      <c r="H10" s="110"/>
      <c r="I10" s="110"/>
      <c r="J10" s="110"/>
      <c r="K10" s="110"/>
      <c r="L10" s="111"/>
      <c r="M10" s="111"/>
      <c r="N10" s="111"/>
      <c r="O10" s="112"/>
    </row>
    <row r="11" spans="1:15" ht="16" thickBot="1" x14ac:dyDescent="0.4">
      <c r="A11" s="131" t="str">
        <f t="shared" ref="A11:A66" si="0">IF(O11=0,"",_xlfn.FLOOR.MATH(RANK(N11,$N$11:$N$131)/4+1+SUMPRODUCT(-(-($N$11:$N$131=N11)),-(-(O11&lt;$O$11:$O$131)))/4))</f>
        <v/>
      </c>
      <c r="B11" s="114" t="s">
        <v>117</v>
      </c>
      <c r="C11" s="114">
        <v>1</v>
      </c>
      <c r="D11" s="142"/>
      <c r="E11" s="143"/>
      <c r="F11" s="144"/>
      <c r="G11" s="115" t="str">
        <f>IF($G$6&lt;&gt;"",$G$6,"")</f>
        <v>Grund</v>
      </c>
      <c r="H11" s="145"/>
      <c r="I11" s="145"/>
      <c r="J11" s="145"/>
      <c r="K11" s="145"/>
      <c r="L11" s="147">
        <f t="shared" ref="L11:L66" si="1">IF(COUNTBLANK(H11:K11)=0,AVERAGE(H11:K11),-0.000001)</f>
        <v>-9.9999999999999995E-7</v>
      </c>
      <c r="M11" s="116">
        <f t="shared" ref="M11:M66" si="2">IF(COUNTBLANK(H11:K11)=0,1,0)</f>
        <v>0</v>
      </c>
      <c r="N11" s="116">
        <f>SUM(M11:M14)</f>
        <v>0</v>
      </c>
      <c r="O11" s="117">
        <f>IF(COUNTIF(L11:L14,"&gt;=0"),ROUND(AVERAGEIF(L11:L14,"&gt;=0"),3),0)</f>
        <v>0</v>
      </c>
    </row>
    <row r="12" spans="1:15" ht="16" thickBot="1" x14ac:dyDescent="0.4">
      <c r="A12" s="113" t="str">
        <f t="shared" si="0"/>
        <v/>
      </c>
      <c r="B12" s="71" t="s">
        <v>117</v>
      </c>
      <c r="C12" s="71">
        <v>2</v>
      </c>
      <c r="D12" s="148"/>
      <c r="E12" s="149"/>
      <c r="F12" s="150"/>
      <c r="G12" s="121" t="str">
        <f>IF($G$7&lt;&gt;"",$G$7,"")</f>
        <v>Kür</v>
      </c>
      <c r="H12" s="151"/>
      <c r="I12" s="151"/>
      <c r="J12" s="151"/>
      <c r="K12" s="151"/>
      <c r="L12" s="123">
        <f t="shared" si="1"/>
        <v>-9.9999999999999995E-7</v>
      </c>
      <c r="M12" s="116">
        <f t="shared" si="2"/>
        <v>0</v>
      </c>
      <c r="N12" s="118">
        <f>SUM(M11:M14)</f>
        <v>0</v>
      </c>
      <c r="O12" s="119">
        <f>IF(COUNTIF(L11:L14,"&gt;=0"),ROUND(AVERAGEIF(L11:L14,"&gt;=0"),3),0)</f>
        <v>0</v>
      </c>
    </row>
    <row r="13" spans="1:15" ht="16" thickBot="1" x14ac:dyDescent="0.4">
      <c r="A13" s="120" t="str">
        <f t="shared" si="0"/>
        <v/>
      </c>
      <c r="B13" s="71" t="s">
        <v>117</v>
      </c>
      <c r="C13" s="71">
        <v>3</v>
      </c>
      <c r="E13" s="149"/>
      <c r="G13" s="121" t="str">
        <f>IF($G$8&lt;&gt;"",$G$8,"")</f>
        <v/>
      </c>
      <c r="H13" s="151"/>
      <c r="I13" s="151"/>
      <c r="J13" s="151"/>
      <c r="K13" s="151"/>
      <c r="L13" s="123">
        <f t="shared" si="1"/>
        <v>-9.9999999999999995E-7</v>
      </c>
      <c r="M13" s="116">
        <f t="shared" si="2"/>
        <v>0</v>
      </c>
      <c r="N13" s="118">
        <f>SUM(M11:M14)</f>
        <v>0</v>
      </c>
      <c r="O13" s="124">
        <f>IF(COUNTIF(L11:L14,"&gt;=0"),ROUND(AVERAGEIF(L11:L14,"&gt;=0"),3),0)</f>
        <v>0</v>
      </c>
    </row>
    <row r="14" spans="1:15" ht="16" thickBot="1" x14ac:dyDescent="0.4">
      <c r="A14" s="125" t="str">
        <f t="shared" si="0"/>
        <v/>
      </c>
      <c r="B14" s="110" t="s">
        <v>117</v>
      </c>
      <c r="C14" s="110">
        <v>4</v>
      </c>
      <c r="D14" s="152"/>
      <c r="E14" s="153"/>
      <c r="F14" s="154"/>
      <c r="G14" s="126" t="str">
        <f>IF($G$9&lt;&gt;"",$G$9,"")</f>
        <v/>
      </c>
      <c r="H14" s="151"/>
      <c r="I14" s="151"/>
      <c r="J14" s="151"/>
      <c r="K14" s="151"/>
      <c r="L14" s="128">
        <f t="shared" si="1"/>
        <v>-9.9999999999999995E-7</v>
      </c>
      <c r="M14" s="116">
        <f t="shared" si="2"/>
        <v>0</v>
      </c>
      <c r="N14" s="129">
        <f>SUM(M11:M14)</f>
        <v>0</v>
      </c>
      <c r="O14" s="130">
        <f>IF(COUNTIF(L11:L14,"&gt;=0"),ROUND(AVERAGEIF(L11:L14,"&gt;=0"),3),0)</f>
        <v>0</v>
      </c>
    </row>
    <row r="15" spans="1:15" ht="16" thickBot="1" x14ac:dyDescent="0.4">
      <c r="A15" s="131" t="str">
        <f t="shared" si="0"/>
        <v/>
      </c>
      <c r="B15" s="114" t="s">
        <v>117</v>
      </c>
      <c r="C15" s="114">
        <v>1</v>
      </c>
      <c r="D15" s="142"/>
      <c r="E15" s="143"/>
      <c r="F15" s="144"/>
      <c r="G15" s="115" t="str">
        <f>IF($G$6&lt;&gt;"",$G$6,"")</f>
        <v>Grund</v>
      </c>
      <c r="H15" s="145"/>
      <c r="I15" s="145"/>
      <c r="J15" s="145"/>
      <c r="K15" s="145"/>
      <c r="L15" s="147">
        <f t="shared" si="1"/>
        <v>-9.9999999999999995E-7</v>
      </c>
      <c r="M15" s="116">
        <f t="shared" si="2"/>
        <v>0</v>
      </c>
      <c r="N15" s="116">
        <f>SUM(M15:M18)</f>
        <v>0</v>
      </c>
      <c r="O15" s="117">
        <f>IF(COUNTIF(L15:L18,"&gt;=0"),ROUND(AVERAGEIF(L15:L18,"&gt;=0"),3),0)</f>
        <v>0</v>
      </c>
    </row>
    <row r="16" spans="1:15" ht="16" thickBot="1" x14ac:dyDescent="0.4">
      <c r="A16" s="113" t="str">
        <f t="shared" si="0"/>
        <v/>
      </c>
      <c r="B16" s="71" t="s">
        <v>117</v>
      </c>
      <c r="C16" s="71">
        <v>2</v>
      </c>
      <c r="D16" s="148"/>
      <c r="E16" s="149"/>
      <c r="F16" s="150"/>
      <c r="G16" s="121" t="str">
        <f>IF($G$7&lt;&gt;"",$G$7,"")</f>
        <v>Kür</v>
      </c>
      <c r="H16" s="151"/>
      <c r="I16" s="151"/>
      <c r="J16" s="151"/>
      <c r="K16" s="151"/>
      <c r="L16" s="123">
        <f t="shared" si="1"/>
        <v>-9.9999999999999995E-7</v>
      </c>
      <c r="M16" s="116">
        <f t="shared" si="2"/>
        <v>0</v>
      </c>
      <c r="N16" s="118">
        <f>SUM(M15:M18)</f>
        <v>0</v>
      </c>
      <c r="O16" s="119">
        <f>IF(COUNTIF(L15:L18,"&gt;=0"),ROUND(AVERAGEIF(L15:L18,"&gt;=0"),3),0)</f>
        <v>0</v>
      </c>
    </row>
    <row r="17" spans="1:15" ht="16" thickBot="1" x14ac:dyDescent="0.4">
      <c r="A17" s="120" t="str">
        <f t="shared" si="0"/>
        <v/>
      </c>
      <c r="B17" s="71" t="s">
        <v>117</v>
      </c>
      <c r="C17" s="71">
        <v>3</v>
      </c>
      <c r="E17" s="149"/>
      <c r="G17" s="121" t="str">
        <f>IF($G$8&lt;&gt;"",$G$8,"")</f>
        <v/>
      </c>
      <c r="H17" s="151"/>
      <c r="I17" s="151"/>
      <c r="J17" s="151"/>
      <c r="K17" s="151"/>
      <c r="L17" s="123">
        <f t="shared" si="1"/>
        <v>-9.9999999999999995E-7</v>
      </c>
      <c r="M17" s="116">
        <f t="shared" si="2"/>
        <v>0</v>
      </c>
      <c r="N17" s="118">
        <f>SUM(M15:M18)</f>
        <v>0</v>
      </c>
      <c r="O17" s="124">
        <f>IF(COUNTIF(L15:L18,"&gt;=0"),ROUND(AVERAGEIF(L15:L18,"&gt;=0"),3),0)</f>
        <v>0</v>
      </c>
    </row>
    <row r="18" spans="1:15" ht="16" thickBot="1" x14ac:dyDescent="0.4">
      <c r="A18" s="125" t="str">
        <f t="shared" si="0"/>
        <v/>
      </c>
      <c r="B18" s="110" t="s">
        <v>117</v>
      </c>
      <c r="C18" s="110">
        <v>4</v>
      </c>
      <c r="D18" s="152"/>
      <c r="E18" s="153"/>
      <c r="F18" s="154"/>
      <c r="G18" s="126" t="str">
        <f>IF($G$9&lt;&gt;"",$G$9,"")</f>
        <v/>
      </c>
      <c r="H18" s="151"/>
      <c r="I18" s="151"/>
      <c r="J18" s="151"/>
      <c r="K18" s="151"/>
      <c r="L18" s="128">
        <f t="shared" si="1"/>
        <v>-9.9999999999999995E-7</v>
      </c>
      <c r="M18" s="116">
        <f t="shared" si="2"/>
        <v>0</v>
      </c>
      <c r="N18" s="129">
        <f>SUM(M15:M18)</f>
        <v>0</v>
      </c>
      <c r="O18" s="130">
        <f>IF(COUNTIF(L15:L18,"&gt;=0"),ROUND(AVERAGEIF(L15:L18,"&gt;=0"),3),0)</f>
        <v>0</v>
      </c>
    </row>
    <row r="19" spans="1:15" ht="16" thickBot="1" x14ac:dyDescent="0.4">
      <c r="A19" s="131" t="str">
        <f t="shared" si="0"/>
        <v/>
      </c>
      <c r="B19" s="114" t="s">
        <v>117</v>
      </c>
      <c r="C19" s="114">
        <v>1</v>
      </c>
      <c r="D19" s="142"/>
      <c r="E19" s="143"/>
      <c r="F19" s="144"/>
      <c r="G19" s="115" t="str">
        <f>IF($G$6&lt;&gt;"",$G$6,"")</f>
        <v>Grund</v>
      </c>
      <c r="H19" s="145"/>
      <c r="I19" s="145"/>
      <c r="J19" s="145"/>
      <c r="K19" s="145"/>
      <c r="L19" s="147">
        <f t="shared" si="1"/>
        <v>-9.9999999999999995E-7</v>
      </c>
      <c r="M19" s="116">
        <f t="shared" si="2"/>
        <v>0</v>
      </c>
      <c r="N19" s="116">
        <f>SUM(M19:M22)</f>
        <v>0</v>
      </c>
      <c r="O19" s="117">
        <f>IF(COUNTIF(L19:L22,"&gt;=0"),ROUND(AVERAGEIF(L19:L22,"&gt;=0"),3),0)</f>
        <v>0</v>
      </c>
    </row>
    <row r="20" spans="1:15" ht="16" thickBot="1" x14ac:dyDescent="0.4">
      <c r="A20" s="113" t="str">
        <f t="shared" si="0"/>
        <v/>
      </c>
      <c r="B20" s="71" t="s">
        <v>117</v>
      </c>
      <c r="C20" s="71">
        <v>2</v>
      </c>
      <c r="D20" s="148"/>
      <c r="E20" s="149"/>
      <c r="F20" s="150"/>
      <c r="G20" s="121" t="str">
        <f>IF($G$7&lt;&gt;"",$G$7,"")</f>
        <v>Kür</v>
      </c>
      <c r="H20" s="151"/>
      <c r="I20" s="151"/>
      <c r="J20" s="151"/>
      <c r="K20" s="151"/>
      <c r="L20" s="123">
        <f t="shared" si="1"/>
        <v>-9.9999999999999995E-7</v>
      </c>
      <c r="M20" s="116">
        <f t="shared" si="2"/>
        <v>0</v>
      </c>
      <c r="N20" s="118">
        <f>SUM(M19:M22)</f>
        <v>0</v>
      </c>
      <c r="O20" s="119">
        <f>IF(COUNTIF(L19:L22,"&gt;=0"),ROUND(AVERAGEIF(L19:L22,"&gt;=0"),3),0)</f>
        <v>0</v>
      </c>
    </row>
    <row r="21" spans="1:15" ht="16" thickBot="1" x14ac:dyDescent="0.4">
      <c r="A21" s="120" t="str">
        <f t="shared" si="0"/>
        <v/>
      </c>
      <c r="B21" s="71" t="s">
        <v>117</v>
      </c>
      <c r="C21" s="71">
        <v>3</v>
      </c>
      <c r="E21" s="149"/>
      <c r="G21" s="121" t="str">
        <f>IF($G$8&lt;&gt;"",$G$8,"")</f>
        <v/>
      </c>
      <c r="H21" s="151"/>
      <c r="I21" s="151"/>
      <c r="J21" s="151"/>
      <c r="K21" s="151"/>
      <c r="L21" s="123">
        <f t="shared" si="1"/>
        <v>-9.9999999999999995E-7</v>
      </c>
      <c r="M21" s="116">
        <f t="shared" si="2"/>
        <v>0</v>
      </c>
      <c r="N21" s="118">
        <f>SUM(M19:M22)</f>
        <v>0</v>
      </c>
      <c r="O21" s="124">
        <f>IF(COUNTIF(L19:L22,"&gt;=0"),ROUND(AVERAGEIF(L19:L22,"&gt;=0"),3),0)</f>
        <v>0</v>
      </c>
    </row>
    <row r="22" spans="1:15" ht="16" thickBot="1" x14ac:dyDescent="0.4">
      <c r="A22" s="125" t="str">
        <f t="shared" si="0"/>
        <v/>
      </c>
      <c r="B22" s="110" t="s">
        <v>117</v>
      </c>
      <c r="C22" s="110">
        <v>4</v>
      </c>
      <c r="D22" s="152"/>
      <c r="E22" s="153"/>
      <c r="F22" s="154"/>
      <c r="G22" s="126" t="str">
        <f>IF($G$9&lt;&gt;"",$G$9,"")</f>
        <v/>
      </c>
      <c r="H22" s="151"/>
      <c r="I22" s="151"/>
      <c r="J22" s="151"/>
      <c r="K22" s="151"/>
      <c r="L22" s="128">
        <f t="shared" si="1"/>
        <v>-9.9999999999999995E-7</v>
      </c>
      <c r="M22" s="116">
        <f t="shared" si="2"/>
        <v>0</v>
      </c>
      <c r="N22" s="129">
        <f>SUM(M19:M22)</f>
        <v>0</v>
      </c>
      <c r="O22" s="130">
        <f>IF(COUNTIF(L19:L22,"&gt;=0"),ROUND(AVERAGEIF(L19:L22,"&gt;=0"),3),0)</f>
        <v>0</v>
      </c>
    </row>
    <row r="23" spans="1:15" ht="16" thickBot="1" x14ac:dyDescent="0.4">
      <c r="A23" s="131" t="str">
        <f t="shared" si="0"/>
        <v/>
      </c>
      <c r="B23" s="114" t="s">
        <v>117</v>
      </c>
      <c r="C23" s="114">
        <v>1</v>
      </c>
      <c r="D23" s="142"/>
      <c r="E23" s="143"/>
      <c r="F23" s="144"/>
      <c r="G23" s="115" t="str">
        <f>IF($G$6&lt;&gt;"",$G$6,"")</f>
        <v>Grund</v>
      </c>
      <c r="H23" s="145"/>
      <c r="I23" s="145"/>
      <c r="J23" s="145"/>
      <c r="K23" s="145"/>
      <c r="L23" s="147">
        <f t="shared" si="1"/>
        <v>-9.9999999999999995E-7</v>
      </c>
      <c r="M23" s="116">
        <f t="shared" si="2"/>
        <v>0</v>
      </c>
      <c r="N23" s="116">
        <f>SUM(M23:M26)</f>
        <v>0</v>
      </c>
      <c r="O23" s="117">
        <f>IF(COUNTIF(L23:L26,"&gt;=0"),ROUND(AVERAGEIF(L23:L26,"&gt;=0"),3),0)</f>
        <v>0</v>
      </c>
    </row>
    <row r="24" spans="1:15" ht="16" thickBot="1" x14ac:dyDescent="0.4">
      <c r="A24" s="113" t="str">
        <f t="shared" si="0"/>
        <v/>
      </c>
      <c r="B24" s="71" t="s">
        <v>117</v>
      </c>
      <c r="C24" s="71">
        <v>2</v>
      </c>
      <c r="D24" s="148"/>
      <c r="E24" s="149"/>
      <c r="F24" s="150"/>
      <c r="G24" s="121" t="str">
        <f>IF($G$7&lt;&gt;"",$G$7,"")</f>
        <v>Kür</v>
      </c>
      <c r="H24" s="151"/>
      <c r="I24" s="151"/>
      <c r="J24" s="151"/>
      <c r="K24" s="151"/>
      <c r="L24" s="123">
        <f t="shared" si="1"/>
        <v>-9.9999999999999995E-7</v>
      </c>
      <c r="M24" s="116">
        <f t="shared" si="2"/>
        <v>0</v>
      </c>
      <c r="N24" s="118">
        <f>SUM(M23:M26)</f>
        <v>0</v>
      </c>
      <c r="O24" s="119">
        <f>IF(COUNTIF(L23:L26,"&gt;=0"),ROUND(AVERAGEIF(L23:L26,"&gt;=0"),3),0)</f>
        <v>0</v>
      </c>
    </row>
    <row r="25" spans="1:15" ht="16" thickBot="1" x14ac:dyDescent="0.4">
      <c r="A25" s="120" t="str">
        <f t="shared" si="0"/>
        <v/>
      </c>
      <c r="B25" s="71" t="s">
        <v>117</v>
      </c>
      <c r="C25" s="71">
        <v>3</v>
      </c>
      <c r="E25" s="149"/>
      <c r="G25" s="121" t="str">
        <f>IF($G$8&lt;&gt;"",$G$8,"")</f>
        <v/>
      </c>
      <c r="H25" s="151"/>
      <c r="I25" s="151"/>
      <c r="J25" s="151"/>
      <c r="K25" s="151"/>
      <c r="L25" s="123">
        <f t="shared" si="1"/>
        <v>-9.9999999999999995E-7</v>
      </c>
      <c r="M25" s="116">
        <f t="shared" si="2"/>
        <v>0</v>
      </c>
      <c r="N25" s="118">
        <f>SUM(M23:M26)</f>
        <v>0</v>
      </c>
      <c r="O25" s="124">
        <f>IF(COUNTIF(L23:L26,"&gt;=0"),ROUND(AVERAGEIF(L23:L26,"&gt;=0"),3),0)</f>
        <v>0</v>
      </c>
    </row>
    <row r="26" spans="1:15" ht="16" thickBot="1" x14ac:dyDescent="0.4">
      <c r="A26" s="125" t="str">
        <f t="shared" si="0"/>
        <v/>
      </c>
      <c r="B26" s="110" t="s">
        <v>117</v>
      </c>
      <c r="C26" s="110">
        <v>4</v>
      </c>
      <c r="D26" s="152"/>
      <c r="E26" s="153"/>
      <c r="F26" s="154"/>
      <c r="G26" s="126" t="str">
        <f>IF($G$9&lt;&gt;"",$G$9,"")</f>
        <v/>
      </c>
      <c r="H26" s="151"/>
      <c r="I26" s="151"/>
      <c r="J26" s="151"/>
      <c r="K26" s="151"/>
      <c r="L26" s="128">
        <f t="shared" si="1"/>
        <v>-9.9999999999999995E-7</v>
      </c>
      <c r="M26" s="116">
        <f t="shared" si="2"/>
        <v>0</v>
      </c>
      <c r="N26" s="129">
        <f>SUM(M23:M26)</f>
        <v>0</v>
      </c>
      <c r="O26" s="130">
        <f>IF(COUNTIF(L23:L26,"&gt;=0"),ROUND(AVERAGEIF(L23:L26,"&gt;=0"),3),0)</f>
        <v>0</v>
      </c>
    </row>
    <row r="27" spans="1:15" ht="16" thickBot="1" x14ac:dyDescent="0.4">
      <c r="A27" s="131" t="str">
        <f t="shared" si="0"/>
        <v/>
      </c>
      <c r="B27" s="114" t="s">
        <v>117</v>
      </c>
      <c r="C27" s="114">
        <v>1</v>
      </c>
      <c r="D27" s="142"/>
      <c r="E27" s="143"/>
      <c r="F27" s="144"/>
      <c r="G27" s="115" t="str">
        <f>IF($G$6&lt;&gt;"",$G$6,"")</f>
        <v>Grund</v>
      </c>
      <c r="H27" s="145"/>
      <c r="I27" s="145"/>
      <c r="J27" s="145"/>
      <c r="K27" s="145"/>
      <c r="L27" s="147">
        <f t="shared" si="1"/>
        <v>-9.9999999999999995E-7</v>
      </c>
      <c r="M27" s="116">
        <f t="shared" si="2"/>
        <v>0</v>
      </c>
      <c r="N27" s="116">
        <f>SUM(M27:M30)</f>
        <v>0</v>
      </c>
      <c r="O27" s="117">
        <f>IF(COUNTIF(L27:L30,"&gt;=0"),ROUND(AVERAGEIF(L27:L30,"&gt;=0"),3),0)</f>
        <v>0</v>
      </c>
    </row>
    <row r="28" spans="1:15" ht="16" thickBot="1" x14ac:dyDescent="0.4">
      <c r="A28" s="113" t="str">
        <f t="shared" si="0"/>
        <v/>
      </c>
      <c r="B28" s="71" t="s">
        <v>117</v>
      </c>
      <c r="C28" s="71">
        <v>2</v>
      </c>
      <c r="D28" s="148"/>
      <c r="E28" s="149"/>
      <c r="F28" s="150"/>
      <c r="G28" s="121" t="str">
        <f>IF($G$7&lt;&gt;"",$G$7,"")</f>
        <v>Kür</v>
      </c>
      <c r="H28" s="151"/>
      <c r="I28" s="151"/>
      <c r="J28" s="151"/>
      <c r="K28" s="151"/>
      <c r="L28" s="123">
        <f t="shared" si="1"/>
        <v>-9.9999999999999995E-7</v>
      </c>
      <c r="M28" s="116">
        <f t="shared" si="2"/>
        <v>0</v>
      </c>
      <c r="N28" s="118">
        <f>SUM(M27:M30)</f>
        <v>0</v>
      </c>
      <c r="O28" s="119">
        <f>IF(COUNTIF(L27:L30,"&gt;=0"),ROUND(AVERAGEIF(L27:L30,"&gt;=0"),3),0)</f>
        <v>0</v>
      </c>
    </row>
    <row r="29" spans="1:15" ht="16" thickBot="1" x14ac:dyDescent="0.4">
      <c r="A29" s="120" t="str">
        <f t="shared" si="0"/>
        <v/>
      </c>
      <c r="B29" s="71" t="s">
        <v>117</v>
      </c>
      <c r="C29" s="71">
        <v>3</v>
      </c>
      <c r="E29" s="149"/>
      <c r="G29" s="121" t="str">
        <f>IF($G$8&lt;&gt;"",$G$8,"")</f>
        <v/>
      </c>
      <c r="H29" s="151"/>
      <c r="I29" s="151"/>
      <c r="J29" s="151"/>
      <c r="K29" s="151"/>
      <c r="L29" s="123">
        <f t="shared" si="1"/>
        <v>-9.9999999999999995E-7</v>
      </c>
      <c r="M29" s="116">
        <f t="shared" si="2"/>
        <v>0</v>
      </c>
      <c r="N29" s="118">
        <f>SUM(M27:M30)</f>
        <v>0</v>
      </c>
      <c r="O29" s="124">
        <f>IF(COUNTIF(L27:L30,"&gt;=0"),ROUND(AVERAGEIF(L27:L30,"&gt;=0"),3),0)</f>
        <v>0</v>
      </c>
    </row>
    <row r="30" spans="1:15" ht="16" thickBot="1" x14ac:dyDescent="0.4">
      <c r="A30" s="125" t="str">
        <f t="shared" si="0"/>
        <v/>
      </c>
      <c r="B30" s="110" t="s">
        <v>117</v>
      </c>
      <c r="C30" s="110">
        <v>4</v>
      </c>
      <c r="D30" s="152"/>
      <c r="E30" s="153"/>
      <c r="F30" s="154"/>
      <c r="G30" s="126" t="str">
        <f>IF($G$9&lt;&gt;"",$G$9,"")</f>
        <v/>
      </c>
      <c r="H30" s="151"/>
      <c r="I30" s="151"/>
      <c r="J30" s="151"/>
      <c r="K30" s="151"/>
      <c r="L30" s="128">
        <f t="shared" si="1"/>
        <v>-9.9999999999999995E-7</v>
      </c>
      <c r="M30" s="116">
        <f t="shared" si="2"/>
        <v>0</v>
      </c>
      <c r="N30" s="129">
        <f>SUM(M27:M30)</f>
        <v>0</v>
      </c>
      <c r="O30" s="130">
        <f>IF(COUNTIF(L27:L30,"&gt;=0"),ROUND(AVERAGEIF(L27:L30,"&gt;=0"),3),0)</f>
        <v>0</v>
      </c>
    </row>
    <row r="31" spans="1:15" ht="16" thickBot="1" x14ac:dyDescent="0.4">
      <c r="A31" s="131" t="str">
        <f t="shared" si="0"/>
        <v/>
      </c>
      <c r="B31" s="114" t="s">
        <v>117</v>
      </c>
      <c r="C31" s="114">
        <v>1</v>
      </c>
      <c r="D31" s="142"/>
      <c r="E31" s="143"/>
      <c r="F31" s="144"/>
      <c r="G31" s="115" t="str">
        <f>IF($G$6&lt;&gt;"",$G$6,"")</f>
        <v>Grund</v>
      </c>
      <c r="H31" s="145"/>
      <c r="I31" s="145"/>
      <c r="J31" s="145"/>
      <c r="K31" s="145"/>
      <c r="L31" s="147">
        <f t="shared" si="1"/>
        <v>-9.9999999999999995E-7</v>
      </c>
      <c r="M31" s="116">
        <f t="shared" si="2"/>
        <v>0</v>
      </c>
      <c r="N31" s="116">
        <f>SUM(M31:M34)</f>
        <v>0</v>
      </c>
      <c r="O31" s="117">
        <f>IF(COUNTIF(L31:L34,"&gt;=0"),ROUND(AVERAGEIF(L31:L34,"&gt;=0"),3),0)</f>
        <v>0</v>
      </c>
    </row>
    <row r="32" spans="1:15" ht="16" thickBot="1" x14ac:dyDescent="0.4">
      <c r="A32" s="113" t="str">
        <f t="shared" si="0"/>
        <v/>
      </c>
      <c r="B32" s="71" t="s">
        <v>117</v>
      </c>
      <c r="C32" s="71">
        <v>2</v>
      </c>
      <c r="D32" s="148"/>
      <c r="E32" s="149"/>
      <c r="F32" s="150"/>
      <c r="G32" s="121" t="str">
        <f>IF($G$7&lt;&gt;"",$G$7,"")</f>
        <v>Kür</v>
      </c>
      <c r="H32" s="151"/>
      <c r="I32" s="151"/>
      <c r="J32" s="151"/>
      <c r="K32" s="151"/>
      <c r="L32" s="123">
        <f t="shared" si="1"/>
        <v>-9.9999999999999995E-7</v>
      </c>
      <c r="M32" s="116">
        <f t="shared" si="2"/>
        <v>0</v>
      </c>
      <c r="N32" s="118">
        <f>SUM(M31:M34)</f>
        <v>0</v>
      </c>
      <c r="O32" s="119">
        <f>IF(COUNTIF(L31:L34,"&gt;=0"),ROUND(AVERAGEIF(L31:L34,"&gt;=0"),3),0)</f>
        <v>0</v>
      </c>
    </row>
    <row r="33" spans="1:15" ht="16" thickBot="1" x14ac:dyDescent="0.4">
      <c r="A33" s="120" t="str">
        <f t="shared" si="0"/>
        <v/>
      </c>
      <c r="B33" s="71" t="s">
        <v>117</v>
      </c>
      <c r="C33" s="71">
        <v>3</v>
      </c>
      <c r="E33" s="149"/>
      <c r="G33" s="121" t="str">
        <f>IF($G$8&lt;&gt;"",$G$8,"")</f>
        <v/>
      </c>
      <c r="H33" s="151"/>
      <c r="I33" s="151"/>
      <c r="J33" s="151"/>
      <c r="K33" s="151"/>
      <c r="L33" s="123">
        <f t="shared" si="1"/>
        <v>-9.9999999999999995E-7</v>
      </c>
      <c r="M33" s="116">
        <f t="shared" si="2"/>
        <v>0</v>
      </c>
      <c r="N33" s="118">
        <f>SUM(M31:M34)</f>
        <v>0</v>
      </c>
      <c r="O33" s="124">
        <f>IF(COUNTIF(L31:L34,"&gt;=0"),ROUND(AVERAGEIF(L31:L34,"&gt;=0"),3),0)</f>
        <v>0</v>
      </c>
    </row>
    <row r="34" spans="1:15" ht="16" thickBot="1" x14ac:dyDescent="0.4">
      <c r="A34" s="125" t="str">
        <f t="shared" si="0"/>
        <v/>
      </c>
      <c r="B34" s="110" t="s">
        <v>117</v>
      </c>
      <c r="C34" s="110">
        <v>4</v>
      </c>
      <c r="D34" s="152"/>
      <c r="E34" s="153"/>
      <c r="F34" s="154"/>
      <c r="G34" s="126" t="str">
        <f>IF($G$9&lt;&gt;"",$G$9,"")</f>
        <v/>
      </c>
      <c r="H34" s="151"/>
      <c r="I34" s="151"/>
      <c r="J34" s="151"/>
      <c r="K34" s="151"/>
      <c r="L34" s="128">
        <f t="shared" si="1"/>
        <v>-9.9999999999999995E-7</v>
      </c>
      <c r="M34" s="116">
        <f t="shared" si="2"/>
        <v>0</v>
      </c>
      <c r="N34" s="129">
        <f>SUM(M31:M34)</f>
        <v>0</v>
      </c>
      <c r="O34" s="130">
        <f>IF(COUNTIF(L31:L34,"&gt;=0"),ROUND(AVERAGEIF(L31:L34,"&gt;=0"),3),0)</f>
        <v>0</v>
      </c>
    </row>
    <row r="35" spans="1:15" ht="16" thickBot="1" x14ac:dyDescent="0.4">
      <c r="A35" s="131" t="str">
        <f t="shared" si="0"/>
        <v/>
      </c>
      <c r="B35" s="114" t="s">
        <v>117</v>
      </c>
      <c r="C35" s="114">
        <v>1</v>
      </c>
      <c r="D35" s="142"/>
      <c r="E35" s="143"/>
      <c r="F35" s="144"/>
      <c r="G35" s="115" t="str">
        <f>IF($G$6&lt;&gt;"",$G$6,"")</f>
        <v>Grund</v>
      </c>
      <c r="H35" s="145"/>
      <c r="I35" s="145"/>
      <c r="J35" s="145"/>
      <c r="K35" s="145"/>
      <c r="L35" s="147">
        <f t="shared" si="1"/>
        <v>-9.9999999999999995E-7</v>
      </c>
      <c r="M35" s="116">
        <f t="shared" si="2"/>
        <v>0</v>
      </c>
      <c r="N35" s="116">
        <f>SUM(M35:M38)</f>
        <v>0</v>
      </c>
      <c r="O35" s="117">
        <f>IF(COUNTIF(L35:L38,"&gt;=0"),ROUND(AVERAGEIF(L35:L38,"&gt;=0"),3),0)</f>
        <v>0</v>
      </c>
    </row>
    <row r="36" spans="1:15" ht="16" thickBot="1" x14ac:dyDescent="0.4">
      <c r="A36" s="113" t="str">
        <f t="shared" si="0"/>
        <v/>
      </c>
      <c r="B36" s="71" t="s">
        <v>117</v>
      </c>
      <c r="C36" s="71">
        <v>2</v>
      </c>
      <c r="D36" s="148"/>
      <c r="E36" s="149"/>
      <c r="F36" s="150"/>
      <c r="G36" s="121" t="str">
        <f>IF($G$7&lt;&gt;"",$G$7,"")</f>
        <v>Kür</v>
      </c>
      <c r="H36" s="151"/>
      <c r="I36" s="151"/>
      <c r="J36" s="151"/>
      <c r="K36" s="151"/>
      <c r="L36" s="123">
        <f t="shared" si="1"/>
        <v>-9.9999999999999995E-7</v>
      </c>
      <c r="M36" s="116">
        <f t="shared" si="2"/>
        <v>0</v>
      </c>
      <c r="N36" s="118">
        <f>SUM(M35:M38)</f>
        <v>0</v>
      </c>
      <c r="O36" s="119">
        <f>IF(COUNTIF(L35:L38,"&gt;=0"),ROUND(AVERAGEIF(L35:L38,"&gt;=0"),3),0)</f>
        <v>0</v>
      </c>
    </row>
    <row r="37" spans="1:15" ht="16" thickBot="1" x14ac:dyDescent="0.4">
      <c r="A37" s="120" t="str">
        <f t="shared" si="0"/>
        <v/>
      </c>
      <c r="B37" s="71" t="s">
        <v>117</v>
      </c>
      <c r="C37" s="71">
        <v>3</v>
      </c>
      <c r="E37" s="149"/>
      <c r="G37" s="121" t="str">
        <f>IF($G$8&lt;&gt;"",$G$8,"")</f>
        <v/>
      </c>
      <c r="H37" s="151"/>
      <c r="I37" s="151"/>
      <c r="J37" s="151"/>
      <c r="K37" s="151"/>
      <c r="L37" s="123">
        <f t="shared" si="1"/>
        <v>-9.9999999999999995E-7</v>
      </c>
      <c r="M37" s="116">
        <f t="shared" si="2"/>
        <v>0</v>
      </c>
      <c r="N37" s="118">
        <f>SUM(M35:M38)</f>
        <v>0</v>
      </c>
      <c r="O37" s="124">
        <f>IF(COUNTIF(L35:L38,"&gt;=0"),ROUND(AVERAGEIF(L35:L38,"&gt;=0"),3),0)</f>
        <v>0</v>
      </c>
    </row>
    <row r="38" spans="1:15" ht="16" thickBot="1" x14ac:dyDescent="0.4">
      <c r="A38" s="125" t="str">
        <f t="shared" si="0"/>
        <v/>
      </c>
      <c r="B38" s="110" t="s">
        <v>117</v>
      </c>
      <c r="C38" s="110">
        <v>4</v>
      </c>
      <c r="D38" s="152"/>
      <c r="E38" s="153"/>
      <c r="F38" s="154"/>
      <c r="G38" s="126" t="str">
        <f>IF($G$9&lt;&gt;"",$G$9,"")</f>
        <v/>
      </c>
      <c r="H38" s="151"/>
      <c r="I38" s="151"/>
      <c r="J38" s="151"/>
      <c r="K38" s="151"/>
      <c r="L38" s="128">
        <f t="shared" si="1"/>
        <v>-9.9999999999999995E-7</v>
      </c>
      <c r="M38" s="116">
        <f t="shared" si="2"/>
        <v>0</v>
      </c>
      <c r="N38" s="129">
        <f>SUM(M35:M38)</f>
        <v>0</v>
      </c>
      <c r="O38" s="130">
        <f>IF(COUNTIF(L35:L38,"&gt;=0"),ROUND(AVERAGEIF(L35:L38,"&gt;=0"),3),0)</f>
        <v>0</v>
      </c>
    </row>
    <row r="39" spans="1:15" ht="16" thickBot="1" x14ac:dyDescent="0.4">
      <c r="A39" s="131" t="str">
        <f t="shared" si="0"/>
        <v/>
      </c>
      <c r="B39" s="114" t="s">
        <v>117</v>
      </c>
      <c r="C39" s="114">
        <v>1</v>
      </c>
      <c r="D39" s="142"/>
      <c r="E39" s="143"/>
      <c r="F39" s="144"/>
      <c r="G39" s="115" t="str">
        <f>IF($G$6&lt;&gt;"",$G$6,"")</f>
        <v>Grund</v>
      </c>
      <c r="H39" s="145"/>
      <c r="I39" s="145"/>
      <c r="J39" s="145"/>
      <c r="K39" s="145"/>
      <c r="L39" s="147">
        <f t="shared" si="1"/>
        <v>-9.9999999999999995E-7</v>
      </c>
      <c r="M39" s="116">
        <f t="shared" si="2"/>
        <v>0</v>
      </c>
      <c r="N39" s="116">
        <f>SUM(M39:M42)</f>
        <v>0</v>
      </c>
      <c r="O39" s="117">
        <f>IF(COUNTIF(L39:L42,"&gt;=0"),ROUND(AVERAGEIF(L39:L42,"&gt;=0"),3),0)</f>
        <v>0</v>
      </c>
    </row>
    <row r="40" spans="1:15" ht="16" thickBot="1" x14ac:dyDescent="0.4">
      <c r="A40" s="113" t="str">
        <f t="shared" si="0"/>
        <v/>
      </c>
      <c r="B40" s="71" t="s">
        <v>117</v>
      </c>
      <c r="C40" s="71">
        <v>2</v>
      </c>
      <c r="D40" s="148"/>
      <c r="E40" s="149"/>
      <c r="F40" s="150"/>
      <c r="G40" s="121" t="str">
        <f>IF($G$7&lt;&gt;"",$G$7,"")</f>
        <v>Kür</v>
      </c>
      <c r="H40" s="151"/>
      <c r="I40" s="151"/>
      <c r="J40" s="151"/>
      <c r="K40" s="151"/>
      <c r="L40" s="123">
        <f t="shared" si="1"/>
        <v>-9.9999999999999995E-7</v>
      </c>
      <c r="M40" s="116">
        <f t="shared" si="2"/>
        <v>0</v>
      </c>
      <c r="N40" s="118">
        <f>SUM(M39:M42)</f>
        <v>0</v>
      </c>
      <c r="O40" s="119">
        <f>IF(COUNTIF(L39:L42,"&gt;=0"),ROUND(AVERAGEIF(L39:L42,"&gt;=0"),3),0)</f>
        <v>0</v>
      </c>
    </row>
    <row r="41" spans="1:15" ht="16" thickBot="1" x14ac:dyDescent="0.4">
      <c r="A41" s="120" t="str">
        <f t="shared" si="0"/>
        <v/>
      </c>
      <c r="B41" s="71" t="s">
        <v>117</v>
      </c>
      <c r="C41" s="71">
        <v>3</v>
      </c>
      <c r="E41" s="149"/>
      <c r="G41" s="121" t="str">
        <f>IF($G$8&lt;&gt;"",$G$8,"")</f>
        <v/>
      </c>
      <c r="H41" s="151"/>
      <c r="I41" s="151"/>
      <c r="J41" s="151"/>
      <c r="K41" s="151"/>
      <c r="L41" s="123">
        <f t="shared" si="1"/>
        <v>-9.9999999999999995E-7</v>
      </c>
      <c r="M41" s="116">
        <f t="shared" si="2"/>
        <v>0</v>
      </c>
      <c r="N41" s="118">
        <f>SUM(M39:M42)</f>
        <v>0</v>
      </c>
      <c r="O41" s="124">
        <f>IF(COUNTIF(L39:L42,"&gt;=0"),ROUND(AVERAGEIF(L39:L42,"&gt;=0"),3),0)</f>
        <v>0</v>
      </c>
    </row>
    <row r="42" spans="1:15" ht="16" thickBot="1" x14ac:dyDescent="0.4">
      <c r="A42" s="125" t="str">
        <f t="shared" si="0"/>
        <v/>
      </c>
      <c r="B42" s="110" t="s">
        <v>117</v>
      </c>
      <c r="C42" s="110">
        <v>4</v>
      </c>
      <c r="D42" s="152"/>
      <c r="E42" s="153"/>
      <c r="F42" s="154"/>
      <c r="G42" s="126" t="str">
        <f>IF($G$9&lt;&gt;"",$G$9,"")</f>
        <v/>
      </c>
      <c r="H42" s="151"/>
      <c r="I42" s="151"/>
      <c r="J42" s="151"/>
      <c r="K42" s="151"/>
      <c r="L42" s="128">
        <f t="shared" si="1"/>
        <v>-9.9999999999999995E-7</v>
      </c>
      <c r="M42" s="116">
        <f t="shared" si="2"/>
        <v>0</v>
      </c>
      <c r="N42" s="129">
        <f>SUM(M39:M42)</f>
        <v>0</v>
      </c>
      <c r="O42" s="130">
        <f>IF(COUNTIF(L39:L42,"&gt;=0"),ROUND(AVERAGEIF(L39:L42,"&gt;=0"),3),0)</f>
        <v>0</v>
      </c>
    </row>
    <row r="43" spans="1:15" ht="16" thickBot="1" x14ac:dyDescent="0.4">
      <c r="A43" s="131" t="str">
        <f t="shared" si="0"/>
        <v/>
      </c>
      <c r="B43" s="114" t="s">
        <v>117</v>
      </c>
      <c r="C43" s="114">
        <v>1</v>
      </c>
      <c r="D43" s="142"/>
      <c r="E43" s="143"/>
      <c r="F43" s="144"/>
      <c r="G43" s="115" t="str">
        <f>IF($G$6&lt;&gt;"",$G$6,"")</f>
        <v>Grund</v>
      </c>
      <c r="H43" s="145"/>
      <c r="I43" s="145"/>
      <c r="J43" s="145"/>
      <c r="K43" s="145"/>
      <c r="L43" s="147">
        <f t="shared" si="1"/>
        <v>-9.9999999999999995E-7</v>
      </c>
      <c r="M43" s="116">
        <f t="shared" si="2"/>
        <v>0</v>
      </c>
      <c r="N43" s="116">
        <f>SUM(M43:M46)</f>
        <v>0</v>
      </c>
      <c r="O43" s="117">
        <f>IF(COUNTIF(L43:L46,"&gt;=0"),ROUND(AVERAGEIF(L43:L46,"&gt;=0"),3),0)</f>
        <v>0</v>
      </c>
    </row>
    <row r="44" spans="1:15" ht="16" thickBot="1" x14ac:dyDescent="0.4">
      <c r="A44" s="113" t="str">
        <f t="shared" si="0"/>
        <v/>
      </c>
      <c r="B44" s="71" t="s">
        <v>117</v>
      </c>
      <c r="C44" s="71">
        <v>2</v>
      </c>
      <c r="D44" s="148"/>
      <c r="E44" s="149"/>
      <c r="F44" s="150"/>
      <c r="G44" s="121" t="str">
        <f>IF($G$7&lt;&gt;"",$G$7,"")</f>
        <v>Kür</v>
      </c>
      <c r="H44" s="151"/>
      <c r="I44" s="151"/>
      <c r="J44" s="151"/>
      <c r="K44" s="151"/>
      <c r="L44" s="123">
        <f t="shared" si="1"/>
        <v>-9.9999999999999995E-7</v>
      </c>
      <c r="M44" s="116">
        <f t="shared" si="2"/>
        <v>0</v>
      </c>
      <c r="N44" s="118">
        <f>SUM(M43:M46)</f>
        <v>0</v>
      </c>
      <c r="O44" s="119">
        <f>IF(COUNTIF(L43:L46,"&gt;=0"),ROUND(AVERAGEIF(L43:L46,"&gt;=0"),3),0)</f>
        <v>0</v>
      </c>
    </row>
    <row r="45" spans="1:15" ht="16" thickBot="1" x14ac:dyDescent="0.4">
      <c r="A45" s="120" t="str">
        <f t="shared" si="0"/>
        <v/>
      </c>
      <c r="B45" s="71" t="s">
        <v>117</v>
      </c>
      <c r="C45" s="71">
        <v>3</v>
      </c>
      <c r="E45" s="149"/>
      <c r="G45" s="121" t="str">
        <f>IF($G$8&lt;&gt;"",$G$8,"")</f>
        <v/>
      </c>
      <c r="H45" s="151"/>
      <c r="I45" s="151"/>
      <c r="J45" s="151"/>
      <c r="K45" s="151"/>
      <c r="L45" s="123">
        <f t="shared" si="1"/>
        <v>-9.9999999999999995E-7</v>
      </c>
      <c r="M45" s="116">
        <f t="shared" si="2"/>
        <v>0</v>
      </c>
      <c r="N45" s="118">
        <f>SUM(M43:M46)</f>
        <v>0</v>
      </c>
      <c r="O45" s="124">
        <f>IF(COUNTIF(L43:L46,"&gt;=0"),ROUND(AVERAGEIF(L43:L46,"&gt;=0"),3),0)</f>
        <v>0</v>
      </c>
    </row>
    <row r="46" spans="1:15" ht="16" thickBot="1" x14ac:dyDescent="0.4">
      <c r="A46" s="125" t="str">
        <f t="shared" si="0"/>
        <v/>
      </c>
      <c r="B46" s="110" t="s">
        <v>117</v>
      </c>
      <c r="C46" s="110">
        <v>4</v>
      </c>
      <c r="D46" s="152"/>
      <c r="E46" s="153"/>
      <c r="F46" s="154"/>
      <c r="G46" s="126" t="str">
        <f>IF($G$9&lt;&gt;"",$G$9,"")</f>
        <v/>
      </c>
      <c r="H46" s="151"/>
      <c r="I46" s="151"/>
      <c r="J46" s="151"/>
      <c r="K46" s="151"/>
      <c r="L46" s="128">
        <f t="shared" si="1"/>
        <v>-9.9999999999999995E-7</v>
      </c>
      <c r="M46" s="116">
        <f t="shared" si="2"/>
        <v>0</v>
      </c>
      <c r="N46" s="129">
        <f>SUM(M43:M46)</f>
        <v>0</v>
      </c>
      <c r="O46" s="130">
        <f>IF(COUNTIF(L43:L46,"&gt;=0"),ROUND(AVERAGEIF(L43:L46,"&gt;=0"),3),0)</f>
        <v>0</v>
      </c>
    </row>
    <row r="47" spans="1:15" ht="16" thickBot="1" x14ac:dyDescent="0.4">
      <c r="A47" s="131" t="str">
        <f t="shared" si="0"/>
        <v/>
      </c>
      <c r="B47" s="114" t="s">
        <v>117</v>
      </c>
      <c r="C47" s="114">
        <v>1</v>
      </c>
      <c r="D47" s="142"/>
      <c r="E47" s="143"/>
      <c r="F47" s="144"/>
      <c r="G47" s="115" t="str">
        <f>IF($G$6&lt;&gt;"",$G$6,"")</f>
        <v>Grund</v>
      </c>
      <c r="H47" s="145"/>
      <c r="I47" s="145"/>
      <c r="J47" s="145"/>
      <c r="K47" s="145"/>
      <c r="L47" s="147">
        <f t="shared" si="1"/>
        <v>-9.9999999999999995E-7</v>
      </c>
      <c r="M47" s="116">
        <f t="shared" si="2"/>
        <v>0</v>
      </c>
      <c r="N47" s="116">
        <f>SUM(M47:M50)</f>
        <v>0</v>
      </c>
      <c r="O47" s="117">
        <f>IF(COUNTIF(L47:L50,"&gt;=0"),ROUND(AVERAGEIF(L47:L50,"&gt;=0"),3),0)</f>
        <v>0</v>
      </c>
    </row>
    <row r="48" spans="1:15" ht="16" thickBot="1" x14ac:dyDescent="0.4">
      <c r="A48" s="113" t="str">
        <f t="shared" si="0"/>
        <v/>
      </c>
      <c r="B48" s="71" t="s">
        <v>117</v>
      </c>
      <c r="C48" s="71">
        <v>2</v>
      </c>
      <c r="D48" s="148"/>
      <c r="E48" s="149"/>
      <c r="F48" s="150"/>
      <c r="G48" s="121" t="str">
        <f>IF($G$7&lt;&gt;"",$G$7,"")</f>
        <v>Kür</v>
      </c>
      <c r="H48" s="151"/>
      <c r="I48" s="151"/>
      <c r="J48" s="151"/>
      <c r="K48" s="151"/>
      <c r="L48" s="123">
        <f t="shared" si="1"/>
        <v>-9.9999999999999995E-7</v>
      </c>
      <c r="M48" s="116">
        <f t="shared" si="2"/>
        <v>0</v>
      </c>
      <c r="N48" s="118">
        <f>SUM(M47:M50)</f>
        <v>0</v>
      </c>
      <c r="O48" s="119">
        <f>IF(COUNTIF(L47:L50,"&gt;=0"),ROUND(AVERAGEIF(L47:L50,"&gt;=0"),3),0)</f>
        <v>0</v>
      </c>
    </row>
    <row r="49" spans="1:15" ht="16" thickBot="1" x14ac:dyDescent="0.4">
      <c r="A49" s="120" t="str">
        <f t="shared" si="0"/>
        <v/>
      </c>
      <c r="B49" s="71" t="s">
        <v>117</v>
      </c>
      <c r="C49" s="71">
        <v>3</v>
      </c>
      <c r="E49" s="149"/>
      <c r="G49" s="121" t="str">
        <f>IF($G$8&lt;&gt;"",$G$8,"")</f>
        <v/>
      </c>
      <c r="H49" s="151"/>
      <c r="I49" s="151"/>
      <c r="J49" s="151"/>
      <c r="K49" s="151"/>
      <c r="L49" s="123">
        <f t="shared" si="1"/>
        <v>-9.9999999999999995E-7</v>
      </c>
      <c r="M49" s="116">
        <f t="shared" si="2"/>
        <v>0</v>
      </c>
      <c r="N49" s="118">
        <f>SUM(M47:M50)</f>
        <v>0</v>
      </c>
      <c r="O49" s="124">
        <f>IF(COUNTIF(L47:L50,"&gt;=0"),ROUND(AVERAGEIF(L47:L50,"&gt;=0"),3),0)</f>
        <v>0</v>
      </c>
    </row>
    <row r="50" spans="1:15" ht="16" thickBot="1" x14ac:dyDescent="0.4">
      <c r="A50" s="125" t="str">
        <f t="shared" si="0"/>
        <v/>
      </c>
      <c r="B50" s="110" t="s">
        <v>117</v>
      </c>
      <c r="C50" s="110">
        <v>4</v>
      </c>
      <c r="D50" s="152"/>
      <c r="E50" s="153"/>
      <c r="F50" s="154"/>
      <c r="G50" s="126" t="str">
        <f>IF($G$9&lt;&gt;"",$G$9,"")</f>
        <v/>
      </c>
      <c r="H50" s="151"/>
      <c r="I50" s="151"/>
      <c r="J50" s="151"/>
      <c r="K50" s="151"/>
      <c r="L50" s="128">
        <f t="shared" si="1"/>
        <v>-9.9999999999999995E-7</v>
      </c>
      <c r="M50" s="116">
        <f t="shared" si="2"/>
        <v>0</v>
      </c>
      <c r="N50" s="129">
        <f>SUM(M47:M50)</f>
        <v>0</v>
      </c>
      <c r="O50" s="130">
        <f>IF(COUNTIF(L47:L50,"&gt;=0"),ROUND(AVERAGEIF(L47:L50,"&gt;=0"),3),0)</f>
        <v>0</v>
      </c>
    </row>
    <row r="51" spans="1:15" ht="16" thickBot="1" x14ac:dyDescent="0.4">
      <c r="A51" s="131" t="str">
        <f t="shared" si="0"/>
        <v/>
      </c>
      <c r="B51" s="114" t="s">
        <v>117</v>
      </c>
      <c r="C51" s="114">
        <v>1</v>
      </c>
      <c r="D51" s="142"/>
      <c r="E51" s="143"/>
      <c r="F51" s="144"/>
      <c r="G51" s="115" t="str">
        <f>IF($G$6&lt;&gt;"",$G$6,"")</f>
        <v>Grund</v>
      </c>
      <c r="H51" s="145"/>
      <c r="I51" s="145"/>
      <c r="J51" s="145"/>
      <c r="K51" s="145"/>
      <c r="L51" s="147">
        <f t="shared" si="1"/>
        <v>-9.9999999999999995E-7</v>
      </c>
      <c r="M51" s="116">
        <f t="shared" si="2"/>
        <v>0</v>
      </c>
      <c r="N51" s="116">
        <f>SUM(M51:M54)</f>
        <v>0</v>
      </c>
      <c r="O51" s="117">
        <f>IF(COUNTIF(L51:L54,"&gt;=0"),ROUND(AVERAGEIF(L51:L54,"&gt;=0"),3),0)</f>
        <v>0</v>
      </c>
    </row>
    <row r="52" spans="1:15" ht="16" thickBot="1" x14ac:dyDescent="0.4">
      <c r="A52" s="113" t="str">
        <f t="shared" si="0"/>
        <v/>
      </c>
      <c r="B52" s="71" t="s">
        <v>117</v>
      </c>
      <c r="C52" s="71">
        <v>2</v>
      </c>
      <c r="D52" s="148"/>
      <c r="E52" s="149"/>
      <c r="F52" s="150"/>
      <c r="G52" s="121" t="str">
        <f>IF($G$7&lt;&gt;"",$G$7,"")</f>
        <v>Kür</v>
      </c>
      <c r="H52" s="151"/>
      <c r="I52" s="151"/>
      <c r="J52" s="151"/>
      <c r="K52" s="151"/>
      <c r="L52" s="123">
        <f t="shared" si="1"/>
        <v>-9.9999999999999995E-7</v>
      </c>
      <c r="M52" s="116">
        <f t="shared" si="2"/>
        <v>0</v>
      </c>
      <c r="N52" s="118">
        <f>SUM(M51:M54)</f>
        <v>0</v>
      </c>
      <c r="O52" s="119">
        <f>IF(COUNTIF(L51:L54,"&gt;=0"),ROUND(AVERAGEIF(L51:L54,"&gt;=0"),3),0)</f>
        <v>0</v>
      </c>
    </row>
    <row r="53" spans="1:15" ht="16" thickBot="1" x14ac:dyDescent="0.4">
      <c r="A53" s="120" t="str">
        <f t="shared" si="0"/>
        <v/>
      </c>
      <c r="B53" s="71" t="s">
        <v>117</v>
      </c>
      <c r="C53" s="71">
        <v>3</v>
      </c>
      <c r="E53" s="149"/>
      <c r="G53" s="121" t="str">
        <f>IF($G$8&lt;&gt;"",$G$8,"")</f>
        <v/>
      </c>
      <c r="H53" s="151"/>
      <c r="I53" s="151"/>
      <c r="J53" s="151"/>
      <c r="K53" s="151"/>
      <c r="L53" s="123">
        <f t="shared" si="1"/>
        <v>-9.9999999999999995E-7</v>
      </c>
      <c r="M53" s="116">
        <f t="shared" si="2"/>
        <v>0</v>
      </c>
      <c r="N53" s="118">
        <f>SUM(M51:M54)</f>
        <v>0</v>
      </c>
      <c r="O53" s="124">
        <f>IF(COUNTIF(L51:L54,"&gt;=0"),ROUND(AVERAGEIF(L51:L54,"&gt;=0"),3),0)</f>
        <v>0</v>
      </c>
    </row>
    <row r="54" spans="1:15" ht="16" thickBot="1" x14ac:dyDescent="0.4">
      <c r="A54" s="125" t="str">
        <f t="shared" si="0"/>
        <v/>
      </c>
      <c r="B54" s="110" t="s">
        <v>117</v>
      </c>
      <c r="C54" s="110">
        <v>4</v>
      </c>
      <c r="D54" s="152"/>
      <c r="E54" s="153"/>
      <c r="F54" s="154"/>
      <c r="G54" s="126" t="str">
        <f>IF($G$9&lt;&gt;"",$G$9,"")</f>
        <v/>
      </c>
      <c r="H54" s="151"/>
      <c r="I54" s="151"/>
      <c r="J54" s="151"/>
      <c r="K54" s="151"/>
      <c r="L54" s="128">
        <f t="shared" si="1"/>
        <v>-9.9999999999999995E-7</v>
      </c>
      <c r="M54" s="116">
        <f t="shared" si="2"/>
        <v>0</v>
      </c>
      <c r="N54" s="129">
        <f>SUM(M51:M54)</f>
        <v>0</v>
      </c>
      <c r="O54" s="130">
        <f>IF(COUNTIF(L51:L54,"&gt;=0"),ROUND(AVERAGEIF(L51:L54,"&gt;=0"),3),0)</f>
        <v>0</v>
      </c>
    </row>
    <row r="55" spans="1:15" ht="16" thickBot="1" x14ac:dyDescent="0.4">
      <c r="A55" s="131" t="str">
        <f t="shared" si="0"/>
        <v/>
      </c>
      <c r="B55" s="114" t="s">
        <v>117</v>
      </c>
      <c r="C55" s="114">
        <v>1</v>
      </c>
      <c r="D55" s="142"/>
      <c r="E55" s="143"/>
      <c r="F55" s="144"/>
      <c r="G55" s="115" t="str">
        <f>IF($G$6&lt;&gt;"",$G$6,"")</f>
        <v>Grund</v>
      </c>
      <c r="H55" s="145"/>
      <c r="I55" s="145"/>
      <c r="J55" s="145"/>
      <c r="K55" s="145"/>
      <c r="L55" s="147">
        <f t="shared" si="1"/>
        <v>-9.9999999999999995E-7</v>
      </c>
      <c r="M55" s="116">
        <f t="shared" si="2"/>
        <v>0</v>
      </c>
      <c r="N55" s="116">
        <f>SUM(M55:M58)</f>
        <v>0</v>
      </c>
      <c r="O55" s="117">
        <f>IF(COUNTIF(L55:L58,"&gt;=0"),ROUND(AVERAGEIF(L55:L58,"&gt;=0"),3),0)</f>
        <v>0</v>
      </c>
    </row>
    <row r="56" spans="1:15" ht="16" thickBot="1" x14ac:dyDescent="0.4">
      <c r="A56" s="113" t="str">
        <f t="shared" si="0"/>
        <v/>
      </c>
      <c r="B56" s="71" t="s">
        <v>117</v>
      </c>
      <c r="C56" s="71">
        <v>2</v>
      </c>
      <c r="D56" s="148"/>
      <c r="E56" s="149"/>
      <c r="F56" s="150"/>
      <c r="G56" s="121" t="str">
        <f>IF($G$7&lt;&gt;"",$G$7,"")</f>
        <v>Kür</v>
      </c>
      <c r="H56" s="151"/>
      <c r="I56" s="151"/>
      <c r="J56" s="151"/>
      <c r="K56" s="151"/>
      <c r="L56" s="123">
        <f t="shared" si="1"/>
        <v>-9.9999999999999995E-7</v>
      </c>
      <c r="M56" s="116">
        <f t="shared" si="2"/>
        <v>0</v>
      </c>
      <c r="N56" s="118">
        <f>SUM(M55:M58)</f>
        <v>0</v>
      </c>
      <c r="O56" s="119">
        <f>IF(COUNTIF(L55:L58,"&gt;=0"),ROUND(AVERAGEIF(L55:L58,"&gt;=0"),3),0)</f>
        <v>0</v>
      </c>
    </row>
    <row r="57" spans="1:15" ht="16" thickBot="1" x14ac:dyDescent="0.4">
      <c r="A57" s="120" t="str">
        <f t="shared" si="0"/>
        <v/>
      </c>
      <c r="B57" s="71" t="s">
        <v>117</v>
      </c>
      <c r="C57" s="71">
        <v>3</v>
      </c>
      <c r="E57" s="149"/>
      <c r="G57" s="121" t="str">
        <f>IF($G$8&lt;&gt;"",$G$8,"")</f>
        <v/>
      </c>
      <c r="H57" s="151"/>
      <c r="I57" s="151"/>
      <c r="J57" s="151"/>
      <c r="K57" s="151"/>
      <c r="L57" s="123">
        <f t="shared" si="1"/>
        <v>-9.9999999999999995E-7</v>
      </c>
      <c r="M57" s="116">
        <f t="shared" si="2"/>
        <v>0</v>
      </c>
      <c r="N57" s="118">
        <f>SUM(M55:M58)</f>
        <v>0</v>
      </c>
      <c r="O57" s="124">
        <f>IF(COUNTIF(L55:L58,"&gt;=0"),ROUND(AVERAGEIF(L55:L58,"&gt;=0"),3),0)</f>
        <v>0</v>
      </c>
    </row>
    <row r="58" spans="1:15" ht="16" thickBot="1" x14ac:dyDescent="0.4">
      <c r="A58" s="125" t="str">
        <f t="shared" si="0"/>
        <v/>
      </c>
      <c r="B58" s="110" t="s">
        <v>117</v>
      </c>
      <c r="C58" s="110">
        <v>4</v>
      </c>
      <c r="D58" s="152"/>
      <c r="E58" s="153"/>
      <c r="F58" s="154"/>
      <c r="G58" s="126" t="str">
        <f>IF($G$9&lt;&gt;"",$G$9,"")</f>
        <v/>
      </c>
      <c r="H58" s="151"/>
      <c r="I58" s="151"/>
      <c r="J58" s="151"/>
      <c r="K58" s="151"/>
      <c r="L58" s="128">
        <f t="shared" si="1"/>
        <v>-9.9999999999999995E-7</v>
      </c>
      <c r="M58" s="116">
        <f t="shared" si="2"/>
        <v>0</v>
      </c>
      <c r="N58" s="129">
        <f>SUM(M55:M58)</f>
        <v>0</v>
      </c>
      <c r="O58" s="130">
        <f>IF(COUNTIF(L55:L58,"&gt;=0"),ROUND(AVERAGEIF(L55:L58,"&gt;=0"),3),0)</f>
        <v>0</v>
      </c>
    </row>
    <row r="59" spans="1:15" ht="16" thickBot="1" x14ac:dyDescent="0.4">
      <c r="A59" s="131" t="str">
        <f t="shared" si="0"/>
        <v/>
      </c>
      <c r="B59" s="114" t="s">
        <v>117</v>
      </c>
      <c r="C59" s="114">
        <v>1</v>
      </c>
      <c r="D59" s="142"/>
      <c r="E59" s="143"/>
      <c r="F59" s="144"/>
      <c r="G59" s="115" t="str">
        <f>IF($G$6&lt;&gt;"",$G$6,"")</f>
        <v>Grund</v>
      </c>
      <c r="H59" s="145"/>
      <c r="I59" s="145"/>
      <c r="J59" s="145"/>
      <c r="K59" s="145"/>
      <c r="L59" s="147">
        <f t="shared" si="1"/>
        <v>-9.9999999999999995E-7</v>
      </c>
      <c r="M59" s="116">
        <f t="shared" si="2"/>
        <v>0</v>
      </c>
      <c r="N59" s="116">
        <f>SUM(M59:M62)</f>
        <v>0</v>
      </c>
      <c r="O59" s="117">
        <f>IF(COUNTIF(L59:L62,"&gt;=0"),ROUND(AVERAGEIF(L59:L62,"&gt;=0"),3),0)</f>
        <v>0</v>
      </c>
    </row>
    <row r="60" spans="1:15" ht="16" thickBot="1" x14ac:dyDescent="0.4">
      <c r="A60" s="113" t="str">
        <f t="shared" si="0"/>
        <v/>
      </c>
      <c r="B60" s="71" t="s">
        <v>117</v>
      </c>
      <c r="C60" s="71">
        <v>2</v>
      </c>
      <c r="D60" s="148"/>
      <c r="E60" s="149"/>
      <c r="F60" s="150"/>
      <c r="G60" s="121" t="str">
        <f>IF($G$7&lt;&gt;"",$G$7,"")</f>
        <v>Kür</v>
      </c>
      <c r="H60" s="151"/>
      <c r="I60" s="151"/>
      <c r="J60" s="151"/>
      <c r="K60" s="151"/>
      <c r="L60" s="123">
        <f t="shared" si="1"/>
        <v>-9.9999999999999995E-7</v>
      </c>
      <c r="M60" s="116">
        <f t="shared" si="2"/>
        <v>0</v>
      </c>
      <c r="N60" s="118">
        <f>SUM(M59:M62)</f>
        <v>0</v>
      </c>
      <c r="O60" s="119">
        <f>IF(COUNTIF(L59:L62,"&gt;=0"),ROUND(AVERAGEIF(L59:L62,"&gt;=0"),3),0)</f>
        <v>0</v>
      </c>
    </row>
    <row r="61" spans="1:15" ht="16" thickBot="1" x14ac:dyDescent="0.4">
      <c r="A61" s="120" t="str">
        <f t="shared" si="0"/>
        <v/>
      </c>
      <c r="B61" s="71" t="s">
        <v>117</v>
      </c>
      <c r="C61" s="71">
        <v>3</v>
      </c>
      <c r="E61" s="149"/>
      <c r="G61" s="121" t="str">
        <f>IF($G$8&lt;&gt;"",$G$8,"")</f>
        <v/>
      </c>
      <c r="H61" s="151"/>
      <c r="I61" s="151"/>
      <c r="J61" s="151"/>
      <c r="K61" s="151"/>
      <c r="L61" s="123">
        <f t="shared" si="1"/>
        <v>-9.9999999999999995E-7</v>
      </c>
      <c r="M61" s="116">
        <f t="shared" si="2"/>
        <v>0</v>
      </c>
      <c r="N61" s="118">
        <f>SUM(M59:M62)</f>
        <v>0</v>
      </c>
      <c r="O61" s="124">
        <f>IF(COUNTIF(L59:L62,"&gt;=0"),ROUND(AVERAGEIF(L59:L62,"&gt;=0"),3),0)</f>
        <v>0</v>
      </c>
    </row>
    <row r="62" spans="1:15" ht="16" thickBot="1" x14ac:dyDescent="0.4">
      <c r="A62" s="125" t="str">
        <f t="shared" si="0"/>
        <v/>
      </c>
      <c r="B62" s="110" t="s">
        <v>117</v>
      </c>
      <c r="C62" s="110">
        <v>4</v>
      </c>
      <c r="D62" s="152"/>
      <c r="E62" s="153"/>
      <c r="F62" s="154"/>
      <c r="G62" s="126" t="str">
        <f>IF($G$9&lt;&gt;"",$G$9,"")</f>
        <v/>
      </c>
      <c r="H62" s="151"/>
      <c r="I62" s="151"/>
      <c r="J62" s="151"/>
      <c r="K62" s="151"/>
      <c r="L62" s="128">
        <f t="shared" si="1"/>
        <v>-9.9999999999999995E-7</v>
      </c>
      <c r="M62" s="116">
        <f t="shared" si="2"/>
        <v>0</v>
      </c>
      <c r="N62" s="129">
        <f>SUM(M59:M62)</f>
        <v>0</v>
      </c>
      <c r="O62" s="130">
        <f>IF(COUNTIF(L59:L62,"&gt;=0"),ROUND(AVERAGEIF(L59:L62,"&gt;=0"),3),0)</f>
        <v>0</v>
      </c>
    </row>
    <row r="63" spans="1:15" ht="16" thickBot="1" x14ac:dyDescent="0.4">
      <c r="A63" s="131" t="str">
        <f t="shared" si="0"/>
        <v/>
      </c>
      <c r="B63" s="114" t="s">
        <v>117</v>
      </c>
      <c r="C63" s="114">
        <v>1</v>
      </c>
      <c r="D63" s="142"/>
      <c r="E63" s="143"/>
      <c r="F63" s="144"/>
      <c r="G63" s="115" t="str">
        <f>IF($G$6&lt;&gt;"",$G$6,"")</f>
        <v>Grund</v>
      </c>
      <c r="H63" s="145"/>
      <c r="I63" s="145"/>
      <c r="J63" s="145"/>
      <c r="K63" s="145"/>
      <c r="L63" s="147">
        <f t="shared" si="1"/>
        <v>-9.9999999999999995E-7</v>
      </c>
      <c r="M63" s="116">
        <f t="shared" si="2"/>
        <v>0</v>
      </c>
      <c r="N63" s="116">
        <f>SUM(M63:M66)</f>
        <v>0</v>
      </c>
      <c r="O63" s="117">
        <f>IF(COUNTIF(L63:L66,"&gt;=0"),ROUND(AVERAGEIF(L63:L66,"&gt;=0"),3),0)</f>
        <v>0</v>
      </c>
    </row>
    <row r="64" spans="1:15" ht="16" thickBot="1" x14ac:dyDescent="0.4">
      <c r="A64" s="113" t="str">
        <f t="shared" si="0"/>
        <v/>
      </c>
      <c r="B64" s="71" t="s">
        <v>117</v>
      </c>
      <c r="C64" s="71">
        <v>2</v>
      </c>
      <c r="D64" s="148"/>
      <c r="E64" s="149"/>
      <c r="F64" s="150"/>
      <c r="G64" s="121" t="str">
        <f>IF($G$7&lt;&gt;"",$G$7,"")</f>
        <v>Kür</v>
      </c>
      <c r="H64" s="151"/>
      <c r="I64" s="151"/>
      <c r="J64" s="151"/>
      <c r="K64" s="151"/>
      <c r="L64" s="123">
        <f t="shared" si="1"/>
        <v>-9.9999999999999995E-7</v>
      </c>
      <c r="M64" s="116">
        <f t="shared" si="2"/>
        <v>0</v>
      </c>
      <c r="N64" s="118">
        <f>SUM(M63:M66)</f>
        <v>0</v>
      </c>
      <c r="O64" s="119">
        <f>IF(COUNTIF(L63:L66,"&gt;=0"),ROUND(AVERAGEIF(L63:L66,"&gt;=0"),3),0)</f>
        <v>0</v>
      </c>
    </row>
    <row r="65" spans="1:15" ht="16" thickBot="1" x14ac:dyDescent="0.4">
      <c r="A65" s="120" t="str">
        <f t="shared" si="0"/>
        <v/>
      </c>
      <c r="B65" s="71" t="s">
        <v>117</v>
      </c>
      <c r="C65" s="71">
        <v>3</v>
      </c>
      <c r="E65" s="149"/>
      <c r="G65" s="121" t="str">
        <f>IF($G$8&lt;&gt;"",$G$8,"")</f>
        <v/>
      </c>
      <c r="H65" s="151"/>
      <c r="I65" s="151"/>
      <c r="J65" s="151"/>
      <c r="K65" s="151"/>
      <c r="L65" s="123">
        <f t="shared" si="1"/>
        <v>-9.9999999999999995E-7</v>
      </c>
      <c r="M65" s="116">
        <f t="shared" si="2"/>
        <v>0</v>
      </c>
      <c r="N65" s="118">
        <f>SUM(M63:M66)</f>
        <v>0</v>
      </c>
      <c r="O65" s="124">
        <f>IF(COUNTIF(L63:L66,"&gt;=0"),ROUND(AVERAGEIF(L63:L66,"&gt;=0"),3),0)</f>
        <v>0</v>
      </c>
    </row>
    <row r="66" spans="1:15" ht="16" thickBot="1" x14ac:dyDescent="0.4">
      <c r="A66" s="125" t="str">
        <f t="shared" si="0"/>
        <v/>
      </c>
      <c r="B66" s="110" t="s">
        <v>117</v>
      </c>
      <c r="C66" s="110">
        <v>4</v>
      </c>
      <c r="D66" s="152"/>
      <c r="E66" s="153"/>
      <c r="F66" s="154"/>
      <c r="G66" s="126" t="str">
        <f>IF($G$9&lt;&gt;"",$G$9,"")</f>
        <v/>
      </c>
      <c r="H66" s="151"/>
      <c r="I66" s="151"/>
      <c r="J66" s="151"/>
      <c r="K66" s="151"/>
      <c r="L66" s="128">
        <f t="shared" si="1"/>
        <v>-9.9999999999999995E-7</v>
      </c>
      <c r="M66" s="116">
        <f t="shared" si="2"/>
        <v>0</v>
      </c>
      <c r="N66" s="129">
        <f>SUM(M63:M66)</f>
        <v>0</v>
      </c>
      <c r="O66" s="130">
        <f>IF(COUNTIF(L63:L66,"&gt;=0"),ROUND(AVERAGEIF(L63:L66,"&gt;=0"),3),0)</f>
        <v>0</v>
      </c>
    </row>
    <row r="67" spans="1:15" ht="16" thickBot="1" x14ac:dyDescent="0.4">
      <c r="A67" s="131" t="str">
        <f t="shared" ref="A67:A70" si="3">IF(O67=0,"",_xlfn.FLOOR.MATH(RANK(N67,$N$11:$N$131)/4+1+SUMPRODUCT(-(-($N$11:$N$131=N67)),-(-(O67&lt;$O$11:$O$131)))/4))</f>
        <v/>
      </c>
      <c r="B67" s="114" t="s">
        <v>117</v>
      </c>
      <c r="C67" s="114">
        <v>1</v>
      </c>
      <c r="D67" s="142"/>
      <c r="E67" s="143"/>
      <c r="F67" s="144"/>
      <c r="G67" s="115" t="str">
        <f>IF($G$6&lt;&gt;"",$G$6,"")</f>
        <v>Grund</v>
      </c>
      <c r="H67" s="145"/>
      <c r="I67" s="145"/>
      <c r="J67" s="145"/>
      <c r="K67" s="145"/>
      <c r="L67" s="147">
        <f t="shared" ref="L67:L70" si="4">IF(COUNTBLANK(H67:K67)=0,AVERAGE(H67:K67),-0.000001)</f>
        <v>-9.9999999999999995E-7</v>
      </c>
      <c r="M67" s="116">
        <f t="shared" ref="M67:M70" si="5">IF(COUNTBLANK(H67:K67)=0,1,0)</f>
        <v>0</v>
      </c>
      <c r="N67" s="116">
        <f>SUM(M67:M70)</f>
        <v>0</v>
      </c>
      <c r="O67" s="117">
        <f>IF(COUNTIF(L67:L70,"&gt;=0"),ROUND(AVERAGEIF(L67:L70,"&gt;=0"),3),0)</f>
        <v>0</v>
      </c>
    </row>
    <row r="68" spans="1:15" ht="16" thickBot="1" x14ac:dyDescent="0.4">
      <c r="A68" s="113" t="str">
        <f t="shared" si="3"/>
        <v/>
      </c>
      <c r="B68" s="71" t="s">
        <v>117</v>
      </c>
      <c r="C68" s="71">
        <v>2</v>
      </c>
      <c r="D68" s="148"/>
      <c r="E68" s="149"/>
      <c r="F68" s="150"/>
      <c r="G68" s="121" t="str">
        <f>IF($G$7&lt;&gt;"",$G$7,"")</f>
        <v>Kür</v>
      </c>
      <c r="H68" s="151"/>
      <c r="I68" s="151"/>
      <c r="J68" s="151"/>
      <c r="K68" s="151"/>
      <c r="L68" s="123">
        <f t="shared" si="4"/>
        <v>-9.9999999999999995E-7</v>
      </c>
      <c r="M68" s="116">
        <f t="shared" si="5"/>
        <v>0</v>
      </c>
      <c r="N68" s="118">
        <f>SUM(M67:M70)</f>
        <v>0</v>
      </c>
      <c r="O68" s="119">
        <f>IF(COUNTIF(L67:L70,"&gt;=0"),ROUND(AVERAGEIF(L67:L70,"&gt;=0"),3),0)</f>
        <v>0</v>
      </c>
    </row>
    <row r="69" spans="1:15" ht="16" thickBot="1" x14ac:dyDescent="0.4">
      <c r="A69" s="120" t="str">
        <f t="shared" si="3"/>
        <v/>
      </c>
      <c r="B69" s="71" t="s">
        <v>117</v>
      </c>
      <c r="C69" s="71">
        <v>3</v>
      </c>
      <c r="E69" s="149"/>
      <c r="G69" s="121" t="str">
        <f>IF($G$8&lt;&gt;"",$G$8,"")</f>
        <v/>
      </c>
      <c r="H69" s="151"/>
      <c r="I69" s="151"/>
      <c r="J69" s="151"/>
      <c r="K69" s="151"/>
      <c r="L69" s="123">
        <f t="shared" si="4"/>
        <v>-9.9999999999999995E-7</v>
      </c>
      <c r="M69" s="116">
        <f t="shared" si="5"/>
        <v>0</v>
      </c>
      <c r="N69" s="118">
        <f>SUM(M67:M70)</f>
        <v>0</v>
      </c>
      <c r="O69" s="124">
        <f>IF(COUNTIF(L67:L70,"&gt;=0"),ROUND(AVERAGEIF(L67:L70,"&gt;=0"),3),0)</f>
        <v>0</v>
      </c>
    </row>
    <row r="70" spans="1:15" ht="16" thickBot="1" x14ac:dyDescent="0.4">
      <c r="A70" s="125" t="str">
        <f t="shared" si="3"/>
        <v/>
      </c>
      <c r="B70" s="110" t="s">
        <v>117</v>
      </c>
      <c r="C70" s="110">
        <v>4</v>
      </c>
      <c r="D70" s="152"/>
      <c r="E70" s="153"/>
      <c r="F70" s="154"/>
      <c r="G70" s="126" t="str">
        <f>IF($G$9&lt;&gt;"",$G$9,"")</f>
        <v/>
      </c>
      <c r="H70" s="151"/>
      <c r="I70" s="151"/>
      <c r="J70" s="151"/>
      <c r="K70" s="151"/>
      <c r="L70" s="128">
        <f t="shared" si="4"/>
        <v>-9.9999999999999995E-7</v>
      </c>
      <c r="M70" s="116">
        <f t="shared" si="5"/>
        <v>0</v>
      </c>
      <c r="N70" s="129">
        <f>SUM(M67:M70)</f>
        <v>0</v>
      </c>
      <c r="O70" s="130">
        <f>IF(COUNTIF(L67:L70,"&gt;=0"),ROUND(AVERAGEIF(L67:L70,"&gt;=0"),3),0)</f>
        <v>0</v>
      </c>
    </row>
  </sheetData>
  <sheetProtection algorithmName="SHA-512" hashValue="FJxi5nSToI7a3SN/PxVToj0bj2b2mzRvPU9eGBwr/ZHL2pQncnzH7IGcSBaccB+nXtdgCw+Rz9oxEMdEH5c68Q==" saltValue="XXDlRtbOfatPaoBLOC/7Vg==" spinCount="100000" sheet="1" insertRows="0" deleteRows="0"/>
  <mergeCells count="3">
    <mergeCell ref="B1:C1"/>
    <mergeCell ref="B2:C2"/>
    <mergeCell ref="B3:C3"/>
  </mergeCells>
  <conditionalFormatting sqref="H11:K70">
    <cfRule type="expression" priority="1" stopIfTrue="1">
      <formula>COUNTBLANK($G11)=1</formula>
    </cfRule>
    <cfRule type="containsBlanks" dxfId="0" priority="2">
      <formula>LEN(TRIM(H11))=0</formula>
    </cfRule>
  </conditionalFormatting>
  <dataValidations disablePrompts="1" count="2">
    <dataValidation type="decimal" allowBlank="1" showInputMessage="1" showErrorMessage="1" sqref="O52:O54 O64:O66 O44:O46 O40:O42 O12:O14 O16:O18 O20:O22 O24:O26 O28:O30 O32:O34 O36:O38 O48:O50 O60:O62 O56:O58 O68:O70" xr:uid="{00000000-0002-0000-0600-000000000000}">
      <formula1>0</formula1>
      <formula2>10</formula2>
    </dataValidation>
    <dataValidation type="decimal" allowBlank="1" showInputMessage="1" showErrorMessage="1" errorTitle="Illegal input value" error="Please enter a value between 0 and 10" sqref="H11:N70" xr:uid="{00000000-0002-0000-0600-000001000000}">
      <formula1>-0.000001</formula1>
      <formula2>10</formula2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Header>&amp;C&amp;"-,Fet"&amp;22Svår klass juniorlag&amp;RVer.2019-06-01</oddHeader>
    <oddFooter xml:space="preserve">&amp;LGrund
A: 
B: 
C: 
D: &amp;CKür
A: 
B: 
C: 
D: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lcf76f155ced4ddcb4097134ff3c332f xmlns="014fd0e6-2120-421f-b6fb-435d6a0bfec9">
      <Terms xmlns="http://schemas.microsoft.com/office/infopath/2007/PartnerControls"/>
    </lcf76f155ced4ddcb4097134ff3c332f>
    <TaxCatchAll xmlns="bc9ab98f-48ae-4971-bc19-22aefe9aa69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CFEDA49CB291D489F1083EDB86B2F77" ma:contentTypeVersion="16" ma:contentTypeDescription="Skapa ett nytt dokument." ma:contentTypeScope="" ma:versionID="e333381aa9348864e46bf62a32c6b94d">
  <xsd:schema xmlns:xsd="http://www.w3.org/2001/XMLSchema" xmlns:xs="http://www.w3.org/2001/XMLSchema" xmlns:p="http://schemas.microsoft.com/office/2006/metadata/properties" xmlns:ns2="014fd0e6-2120-421f-b6fb-435d6a0bfec9" xmlns:ns3="bc9ab98f-48ae-4971-bc19-22aefe9aa69d" targetNamespace="http://schemas.microsoft.com/office/2006/metadata/properties" ma:root="true" ma:fieldsID="75478a4a7e91b00f645f4bdaa5c1d656" ns2:_="" ns3:_="">
    <xsd:import namespace="014fd0e6-2120-421f-b6fb-435d6a0bfec9"/>
    <xsd:import namespace="bc9ab98f-48ae-4971-bc19-22aefe9aa6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fd0e6-2120-421f-b6fb-435d6a0bfe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ildmarkeringar" ma:readOnly="false" ma:fieldId="{5cf76f15-5ced-4ddc-b409-7134ff3c332f}" ma:taxonomyMulti="true" ma:sspId="58bc7034-fe99-4aa3-a931-4c13d0bb7f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ab98f-48ae-4971-bc19-22aefe9aa69d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69071db4-1a6a-4b6b-a0d6-ad2ebce0a440}" ma:internalName="TaxCatchAll" ma:showField="CatchAllData" ma:web="bc9ab98f-48ae-4971-bc19-22aefe9aa6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838F1D-7ECA-4F32-944F-43492487C498}">
  <ds:schemaRefs>
    <ds:schemaRef ds:uri="http://schemas.openxmlformats.org/package/2006/metadata/core-properties"/>
    <ds:schemaRef ds:uri="http://purl.org/dc/elements/1.1/"/>
    <ds:schemaRef ds:uri="http://purl.org/dc/terms/"/>
    <ds:schemaRef ds:uri="http://schemas.microsoft.com/sharepoint/v3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9A71728-3F08-411C-8601-A4922B4C030B}"/>
</file>

<file path=customXml/itemProps3.xml><?xml version="1.0" encoding="utf-8"?>
<ds:datastoreItem xmlns:ds="http://schemas.openxmlformats.org/officeDocument/2006/customXml" ds:itemID="{28A807C1-6DB8-4C6A-8DCB-8B5F61EFE2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23</vt:i4>
      </vt:variant>
    </vt:vector>
  </HeadingPairs>
  <TitlesOfParts>
    <vt:vector size="30" baseType="lpstr">
      <vt:lpstr>Information</vt:lpstr>
      <vt:lpstr>Häst, lag</vt:lpstr>
      <vt:lpstr>Lag grund 2</vt:lpstr>
      <vt:lpstr>Lag kür tekn junior</vt:lpstr>
      <vt:lpstr>Lag kür art</vt:lpstr>
      <vt:lpstr>3 domare juniorlag</vt:lpstr>
      <vt:lpstr>4 domare juniorlag</vt:lpstr>
      <vt:lpstr>Antal_tävlingsdagar</vt:lpstr>
      <vt:lpstr>'Häst, lag'!bord</vt:lpstr>
      <vt:lpstr>'Lag grund 2'!bord</vt:lpstr>
      <vt:lpstr>'Lag kür tekn junior'!bord</vt:lpstr>
      <vt:lpstr>'Häst, lag'!datum</vt:lpstr>
      <vt:lpstr>'Lag grund 2'!datum</vt:lpstr>
      <vt:lpstr>'Lag kür tekn junior'!datum</vt:lpstr>
      <vt:lpstr>'Lag grund 2'!domare</vt:lpstr>
      <vt:lpstr>'Lag kür tekn junior'!domare</vt:lpstr>
      <vt:lpstr>'Häst, lag'!firstvaulter</vt:lpstr>
      <vt:lpstr>'Lag grund 2'!firstvaulter</vt:lpstr>
      <vt:lpstr>'Lag kür tekn junior'!firstvaulter</vt:lpstr>
      <vt:lpstr>'Häst, lag'!klass</vt:lpstr>
      <vt:lpstr>'Lag grund 2'!klass</vt:lpstr>
      <vt:lpstr>'Lag kür tekn junior'!klass</vt:lpstr>
      <vt:lpstr>'Häst, lag'!moment</vt:lpstr>
      <vt:lpstr>'Lag grund 2'!moment</vt:lpstr>
      <vt:lpstr>'Lag kür tekn junior'!moment</vt:lpstr>
      <vt:lpstr>'Lag grund 2'!result</vt:lpstr>
      <vt:lpstr>'Lag kür tekn junior'!result</vt:lpstr>
      <vt:lpstr>'Lag grund 2'!Utskriftsområde</vt:lpstr>
      <vt:lpstr>'Lag kür art'!Utskriftsområde</vt:lpstr>
      <vt:lpstr>'Lag kür tekn junior'!Utskriftsområde</vt:lpstr>
    </vt:vector>
  </TitlesOfParts>
  <Company>BEZ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 Mišurcová</dc:creator>
  <cp:lastModifiedBy>Katarina Bäcklund Stålenheim</cp:lastModifiedBy>
  <cp:lastPrinted>2024-01-27T16:54:17Z</cp:lastPrinted>
  <dcterms:created xsi:type="dcterms:W3CDTF">2005-01-07T14:31:35Z</dcterms:created>
  <dcterms:modified xsi:type="dcterms:W3CDTF">2024-05-01T19:30:07Z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0x0101005CFEDA49CB291D489F1083EDB86B2F77</vt:lpwstr>
  </property>
</Properties>
</file>